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4240" windowHeight="10230" activeTab="2"/>
  </bookViews>
  <sheets>
    <sheet name="1" sheetId="1" r:id="rId1"/>
    <sheet name="2 (01.01.2019)" sheetId="2" r:id="rId2"/>
    <sheet name="2 (14.02.2019)" sheetId="6" r:id="rId3"/>
    <sheet name="3" sheetId="3" r:id="rId4"/>
    <sheet name="4" sheetId="4" r:id="rId5"/>
    <sheet name="5" sheetId="5" r:id="rId6"/>
    <sheet name="6" sheetId="7" r:id="rId7"/>
    <sheet name="7" sheetId="8" r:id="rId8"/>
    <sheet name="8" sheetId="9" r:id="rId9"/>
  </sheets>
  <externalReferences>
    <externalReference r:id="rId10"/>
    <externalReference r:id="rId11"/>
  </externalReferences>
  <definedNames>
    <definedName name="_xlnm.Print_Area" localSheetId="8">'8'!$A$1:$P$153</definedName>
  </definedNames>
  <calcPr calcId="144525"/>
</workbook>
</file>

<file path=xl/calcChain.xml><?xml version="1.0" encoding="utf-8"?>
<calcChain xmlns="http://schemas.openxmlformats.org/spreadsheetml/2006/main">
  <c r="N135" i="9" l="1"/>
  <c r="M135" i="9"/>
  <c r="P135" i="9" s="1"/>
  <c r="N134" i="9"/>
  <c r="N133" i="9"/>
  <c r="M133" i="9"/>
  <c r="P133" i="9" s="1"/>
  <c r="N132" i="9"/>
  <c r="M132" i="9"/>
  <c r="M134" i="9" s="1"/>
  <c r="P134" i="9" s="1"/>
  <c r="N131" i="9"/>
  <c r="N130" i="9"/>
  <c r="M130" i="9"/>
  <c r="P130" i="9" s="1"/>
  <c r="N129" i="9"/>
  <c r="M129" i="9"/>
  <c r="M131" i="9" s="1"/>
  <c r="P131" i="9" s="1"/>
  <c r="N128" i="9"/>
  <c r="N127" i="9"/>
  <c r="M127" i="9"/>
  <c r="P127" i="9" s="1"/>
  <c r="N126" i="9"/>
  <c r="M126" i="9"/>
  <c r="M128" i="9" s="1"/>
  <c r="P128" i="9" s="1"/>
  <c r="O125" i="9"/>
  <c r="N125" i="9"/>
  <c r="N124" i="9"/>
  <c r="L124" i="9"/>
  <c r="K124" i="9"/>
  <c r="M124" i="9" s="1"/>
  <c r="P124" i="9" s="1"/>
  <c r="N123" i="9"/>
  <c r="L123" i="9"/>
  <c r="K123" i="9"/>
  <c r="M123" i="9" s="1"/>
  <c r="P123" i="9" s="1"/>
  <c r="N122" i="9"/>
  <c r="L122" i="9"/>
  <c r="J122" i="9"/>
  <c r="H122" i="9"/>
  <c r="K122" i="9" s="1"/>
  <c r="M122" i="9" s="1"/>
  <c r="P122" i="9" s="1"/>
  <c r="N121" i="9"/>
  <c r="L121" i="9"/>
  <c r="J121" i="9"/>
  <c r="K121" i="9" s="1"/>
  <c r="M121" i="9" s="1"/>
  <c r="P121" i="9" s="1"/>
  <c r="H121" i="9"/>
  <c r="N120" i="9"/>
  <c r="L120" i="9"/>
  <c r="J120" i="9"/>
  <c r="H120" i="9"/>
  <c r="K120" i="9" s="1"/>
  <c r="M120" i="9" s="1"/>
  <c r="O119" i="9"/>
  <c r="N119" i="9"/>
  <c r="N118" i="9"/>
  <c r="L118" i="9"/>
  <c r="J118" i="9"/>
  <c r="K118" i="9" s="1"/>
  <c r="M118" i="9" s="1"/>
  <c r="P118" i="9" s="1"/>
  <c r="H118" i="9"/>
  <c r="N117" i="9"/>
  <c r="L117" i="9"/>
  <c r="J117" i="9"/>
  <c r="H117" i="9"/>
  <c r="K117" i="9" s="1"/>
  <c r="M117" i="9" s="1"/>
  <c r="P117" i="9" s="1"/>
  <c r="N116" i="9"/>
  <c r="L116" i="9"/>
  <c r="J116" i="9"/>
  <c r="K116" i="9" s="1"/>
  <c r="M116" i="9" s="1"/>
  <c r="P116" i="9" s="1"/>
  <c r="H116" i="9"/>
  <c r="N115" i="9"/>
  <c r="L115" i="9"/>
  <c r="J115" i="9"/>
  <c r="H115" i="9"/>
  <c r="K115" i="9" s="1"/>
  <c r="M115" i="9" s="1"/>
  <c r="P115" i="9" s="1"/>
  <c r="N114" i="9"/>
  <c r="L114" i="9"/>
  <c r="J114" i="9"/>
  <c r="K114" i="9" s="1"/>
  <c r="M114" i="9" s="1"/>
  <c r="P114" i="9" s="1"/>
  <c r="I114" i="9"/>
  <c r="H114" i="9"/>
  <c r="N113" i="9"/>
  <c r="L113" i="9"/>
  <c r="J113" i="9"/>
  <c r="K113" i="9" s="1"/>
  <c r="M113" i="9" s="1"/>
  <c r="P113" i="9" s="1"/>
  <c r="H113" i="9"/>
  <c r="N112" i="9"/>
  <c r="L112" i="9"/>
  <c r="J112" i="9"/>
  <c r="H112" i="9"/>
  <c r="K112" i="9" s="1"/>
  <c r="M112" i="9" s="1"/>
  <c r="P112" i="9" s="1"/>
  <c r="N111" i="9"/>
  <c r="L111" i="9"/>
  <c r="J111" i="9"/>
  <c r="K111" i="9" s="1"/>
  <c r="M111" i="9" s="1"/>
  <c r="H111" i="9"/>
  <c r="O110" i="9"/>
  <c r="N110" i="9"/>
  <c r="N109" i="9"/>
  <c r="L109" i="9"/>
  <c r="J109" i="9"/>
  <c r="I109" i="9"/>
  <c r="K109" i="9" s="1"/>
  <c r="M109" i="9" s="1"/>
  <c r="P109" i="9" s="1"/>
  <c r="H109" i="9"/>
  <c r="N108" i="9"/>
  <c r="L108" i="9"/>
  <c r="J108" i="9"/>
  <c r="I108" i="9"/>
  <c r="K108" i="9" s="1"/>
  <c r="M108" i="9" s="1"/>
  <c r="P108" i="9" s="1"/>
  <c r="H108" i="9"/>
  <c r="N107" i="9"/>
  <c r="L107" i="9"/>
  <c r="J107" i="9"/>
  <c r="H107" i="9"/>
  <c r="K107" i="9" s="1"/>
  <c r="M107" i="9" s="1"/>
  <c r="P107" i="9" s="1"/>
  <c r="N106" i="9"/>
  <c r="L106" i="9"/>
  <c r="J106" i="9"/>
  <c r="K106" i="9" s="1"/>
  <c r="M106" i="9" s="1"/>
  <c r="P106" i="9" s="1"/>
  <c r="H106" i="9"/>
  <c r="N105" i="9"/>
  <c r="L105" i="9"/>
  <c r="J105" i="9"/>
  <c r="H105" i="9"/>
  <c r="K105" i="9" s="1"/>
  <c r="M105" i="9" s="1"/>
  <c r="O104" i="9"/>
  <c r="N104" i="9"/>
  <c r="N103" i="9"/>
  <c r="L103" i="9"/>
  <c r="J103" i="9"/>
  <c r="K103" i="9" s="1"/>
  <c r="M103" i="9" s="1"/>
  <c r="P103" i="9" s="1"/>
  <c r="H103" i="9"/>
  <c r="N102" i="9"/>
  <c r="L102" i="9"/>
  <c r="J102" i="9"/>
  <c r="H102" i="9"/>
  <c r="K102" i="9" s="1"/>
  <c r="M102" i="9" s="1"/>
  <c r="P102" i="9" s="1"/>
  <c r="N101" i="9"/>
  <c r="L101" i="9"/>
  <c r="J101" i="9"/>
  <c r="K101" i="9" s="1"/>
  <c r="M101" i="9" s="1"/>
  <c r="P101" i="9" s="1"/>
  <c r="I101" i="9"/>
  <c r="H101" i="9"/>
  <c r="N100" i="9"/>
  <c r="L100" i="9"/>
  <c r="J100" i="9"/>
  <c r="K100" i="9" s="1"/>
  <c r="M100" i="9" s="1"/>
  <c r="P100" i="9" s="1"/>
  <c r="H100" i="9"/>
  <c r="N99" i="9"/>
  <c r="L99" i="9"/>
  <c r="J99" i="9"/>
  <c r="H99" i="9"/>
  <c r="K99" i="9" s="1"/>
  <c r="M99" i="9" s="1"/>
  <c r="P99" i="9" s="1"/>
  <c r="N98" i="9"/>
  <c r="L98" i="9"/>
  <c r="J98" i="9"/>
  <c r="K98" i="9" s="1"/>
  <c r="M98" i="9" s="1"/>
  <c r="P98" i="9" s="1"/>
  <c r="H98" i="9"/>
  <c r="N97" i="9"/>
  <c r="L97" i="9"/>
  <c r="J97" i="9"/>
  <c r="H97" i="9"/>
  <c r="K97" i="9" s="1"/>
  <c r="M97" i="9" s="1"/>
  <c r="P97" i="9" s="1"/>
  <c r="N96" i="9"/>
  <c r="L96" i="9"/>
  <c r="J96" i="9"/>
  <c r="K96" i="9" s="1"/>
  <c r="M96" i="9" s="1"/>
  <c r="P96" i="9" s="1"/>
  <c r="H96" i="9"/>
  <c r="N95" i="9"/>
  <c r="L95" i="9"/>
  <c r="J95" i="9"/>
  <c r="H95" i="9"/>
  <c r="K95" i="9" s="1"/>
  <c r="M95" i="9" s="1"/>
  <c r="P95" i="9" s="1"/>
  <c r="N94" i="9"/>
  <c r="L94" i="9"/>
  <c r="J94" i="9"/>
  <c r="K94" i="9" s="1"/>
  <c r="M94" i="9" s="1"/>
  <c r="H94" i="9"/>
  <c r="O93" i="9"/>
  <c r="N93" i="9"/>
  <c r="N92" i="9"/>
  <c r="M92" i="9"/>
  <c r="P92" i="9" s="1"/>
  <c r="L92" i="9"/>
  <c r="N91" i="9"/>
  <c r="L91" i="9"/>
  <c r="J91" i="9"/>
  <c r="H91" i="9"/>
  <c r="K91" i="9" s="1"/>
  <c r="M91" i="9" s="1"/>
  <c r="P91" i="9" s="1"/>
  <c r="N90" i="9"/>
  <c r="L90" i="9"/>
  <c r="J90" i="9"/>
  <c r="K90" i="9" s="1"/>
  <c r="M90" i="9" s="1"/>
  <c r="P90" i="9" s="1"/>
  <c r="H90" i="9"/>
  <c r="N89" i="9"/>
  <c r="L89" i="9"/>
  <c r="J89" i="9"/>
  <c r="I89" i="9"/>
  <c r="K89" i="9" s="1"/>
  <c r="M89" i="9" s="1"/>
  <c r="P89" i="9" s="1"/>
  <c r="H89" i="9"/>
  <c r="N88" i="9"/>
  <c r="L88" i="9"/>
  <c r="J88" i="9"/>
  <c r="H88" i="9"/>
  <c r="K88" i="9" s="1"/>
  <c r="M88" i="9" s="1"/>
  <c r="P88" i="9" s="1"/>
  <c r="N87" i="9"/>
  <c r="L87" i="9"/>
  <c r="J87" i="9"/>
  <c r="K87" i="9" s="1"/>
  <c r="M87" i="9" s="1"/>
  <c r="P87" i="9" s="1"/>
  <c r="H87" i="9"/>
  <c r="N86" i="9"/>
  <c r="L86" i="9"/>
  <c r="J86" i="9"/>
  <c r="H86" i="9"/>
  <c r="K86" i="9" s="1"/>
  <c r="M86" i="9" s="1"/>
  <c r="P86" i="9" s="1"/>
  <c r="N85" i="9"/>
  <c r="L85" i="9"/>
  <c r="J85" i="9"/>
  <c r="K85" i="9" s="1"/>
  <c r="M85" i="9" s="1"/>
  <c r="P85" i="9" s="1"/>
  <c r="H85" i="9"/>
  <c r="N84" i="9"/>
  <c r="L84" i="9"/>
  <c r="J84" i="9"/>
  <c r="H84" i="9"/>
  <c r="K84" i="9" s="1"/>
  <c r="M84" i="9" s="1"/>
  <c r="P84" i="9" s="1"/>
  <c r="N83" i="9"/>
  <c r="L83" i="9"/>
  <c r="J83" i="9"/>
  <c r="K83" i="9" s="1"/>
  <c r="M83" i="9" s="1"/>
  <c r="P83" i="9" s="1"/>
  <c r="H83" i="9"/>
  <c r="N82" i="9"/>
  <c r="L82" i="9"/>
  <c r="J82" i="9"/>
  <c r="K82" i="9" s="1"/>
  <c r="M82" i="9" s="1"/>
  <c r="H82" i="9"/>
  <c r="O81" i="9"/>
  <c r="N81" i="9"/>
  <c r="N80" i="9"/>
  <c r="L80" i="9"/>
  <c r="J80" i="9"/>
  <c r="K80" i="9" s="1"/>
  <c r="M80" i="9" s="1"/>
  <c r="P80" i="9" s="1"/>
  <c r="H80" i="9"/>
  <c r="N79" i="9"/>
  <c r="L79" i="9"/>
  <c r="J79" i="9"/>
  <c r="H79" i="9"/>
  <c r="K79" i="9" s="1"/>
  <c r="M79" i="9" s="1"/>
  <c r="P79" i="9" s="1"/>
  <c r="N78" i="9"/>
  <c r="L78" i="9"/>
  <c r="J78" i="9"/>
  <c r="K78" i="9" s="1"/>
  <c r="M78" i="9" s="1"/>
  <c r="P78" i="9" s="1"/>
  <c r="H78" i="9"/>
  <c r="N77" i="9"/>
  <c r="L77" i="9"/>
  <c r="J77" i="9"/>
  <c r="H77" i="9"/>
  <c r="K77" i="9" s="1"/>
  <c r="M77" i="9" s="1"/>
  <c r="P77" i="9" s="1"/>
  <c r="N76" i="9"/>
  <c r="L76" i="9"/>
  <c r="J76" i="9"/>
  <c r="K76" i="9" s="1"/>
  <c r="M76" i="9" s="1"/>
  <c r="P76" i="9" s="1"/>
  <c r="H76" i="9"/>
  <c r="N75" i="9"/>
  <c r="L75" i="9"/>
  <c r="J75" i="9"/>
  <c r="H75" i="9"/>
  <c r="K75" i="9" s="1"/>
  <c r="M75" i="9" s="1"/>
  <c r="O74" i="9"/>
  <c r="N74" i="9"/>
  <c r="N73" i="9"/>
  <c r="L73" i="9"/>
  <c r="J73" i="9"/>
  <c r="K73" i="9" s="1"/>
  <c r="M73" i="9" s="1"/>
  <c r="P73" i="9" s="1"/>
  <c r="H73" i="9"/>
  <c r="N72" i="9"/>
  <c r="L72" i="9"/>
  <c r="J72" i="9"/>
  <c r="H72" i="9"/>
  <c r="K72" i="9" s="1"/>
  <c r="M72" i="9" s="1"/>
  <c r="P72" i="9" s="1"/>
  <c r="N71" i="9"/>
  <c r="L71" i="9"/>
  <c r="J71" i="9"/>
  <c r="K71" i="9" s="1"/>
  <c r="H71" i="9"/>
  <c r="N70" i="9"/>
  <c r="L70" i="9"/>
  <c r="J70" i="9"/>
  <c r="K70" i="9" s="1"/>
  <c r="M70" i="9" s="1"/>
  <c r="P70" i="9" s="1"/>
  <c r="H70" i="9"/>
  <c r="N69" i="9"/>
  <c r="L69" i="9"/>
  <c r="J69" i="9"/>
  <c r="H69" i="9"/>
  <c r="K69" i="9" s="1"/>
  <c r="M69" i="9" s="1"/>
  <c r="P69" i="9" s="1"/>
  <c r="N68" i="9"/>
  <c r="L68" i="9"/>
  <c r="J68" i="9"/>
  <c r="K68" i="9" s="1"/>
  <c r="M68" i="9" s="1"/>
  <c r="P68" i="9" s="1"/>
  <c r="H68" i="9"/>
  <c r="N67" i="9"/>
  <c r="L67" i="9"/>
  <c r="J67" i="9"/>
  <c r="H67" i="9"/>
  <c r="K67" i="9" s="1"/>
  <c r="M67" i="9" s="1"/>
  <c r="O66" i="9"/>
  <c r="N66" i="9"/>
  <c r="N65" i="9"/>
  <c r="L65" i="9"/>
  <c r="J65" i="9"/>
  <c r="K65" i="9" s="1"/>
  <c r="M65" i="9" s="1"/>
  <c r="P65" i="9" s="1"/>
  <c r="H65" i="9"/>
  <c r="N64" i="9"/>
  <c r="L64" i="9"/>
  <c r="J64" i="9"/>
  <c r="H64" i="9"/>
  <c r="K64" i="9" s="1"/>
  <c r="M64" i="9" s="1"/>
  <c r="P64" i="9" s="1"/>
  <c r="N63" i="9"/>
  <c r="L63" i="9"/>
  <c r="J63" i="9"/>
  <c r="K63" i="9" s="1"/>
  <c r="M63" i="9" s="1"/>
  <c r="P63" i="9" s="1"/>
  <c r="H63" i="9"/>
  <c r="N62" i="9"/>
  <c r="L62" i="9"/>
  <c r="J62" i="9"/>
  <c r="H62" i="9"/>
  <c r="K62" i="9" s="1"/>
  <c r="M62" i="9" s="1"/>
  <c r="P62" i="9" s="1"/>
  <c r="N61" i="9"/>
  <c r="L61" i="9"/>
  <c r="J61" i="9"/>
  <c r="K61" i="9" s="1"/>
  <c r="M61" i="9" s="1"/>
  <c r="P61" i="9" s="1"/>
  <c r="H61" i="9"/>
  <c r="N60" i="9"/>
  <c r="L60" i="9"/>
  <c r="J60" i="9"/>
  <c r="H60" i="9"/>
  <c r="K60" i="9" s="1"/>
  <c r="M60" i="9" s="1"/>
  <c r="P60" i="9" s="1"/>
  <c r="N59" i="9"/>
  <c r="L59" i="9"/>
  <c r="J59" i="9"/>
  <c r="K59" i="9" s="1"/>
  <c r="M59" i="9" s="1"/>
  <c r="P59" i="9" s="1"/>
  <c r="H59" i="9"/>
  <c r="N58" i="9"/>
  <c r="L58" i="9"/>
  <c r="J58" i="9"/>
  <c r="H58" i="9"/>
  <c r="K58" i="9" s="1"/>
  <c r="M58" i="9" s="1"/>
  <c r="O57" i="9"/>
  <c r="N57" i="9"/>
  <c r="N56" i="9"/>
  <c r="L56" i="9"/>
  <c r="J56" i="9"/>
  <c r="K56" i="9" s="1"/>
  <c r="M56" i="9" s="1"/>
  <c r="P56" i="9" s="1"/>
  <c r="H56" i="9"/>
  <c r="N55" i="9"/>
  <c r="L55" i="9"/>
  <c r="J55" i="9"/>
  <c r="I55" i="9"/>
  <c r="K55" i="9" s="1"/>
  <c r="M55" i="9" s="1"/>
  <c r="P55" i="9" s="1"/>
  <c r="H55" i="9"/>
  <c r="N54" i="9"/>
  <c r="L54" i="9"/>
  <c r="J54" i="9"/>
  <c r="H54" i="9"/>
  <c r="K54" i="9" s="1"/>
  <c r="M54" i="9" s="1"/>
  <c r="P54" i="9" s="1"/>
  <c r="N53" i="9"/>
  <c r="L53" i="9"/>
  <c r="J53" i="9"/>
  <c r="K53" i="9" s="1"/>
  <c r="M53" i="9" s="1"/>
  <c r="P53" i="9" s="1"/>
  <c r="H53" i="9"/>
  <c r="N52" i="9"/>
  <c r="L52" i="9"/>
  <c r="J52" i="9"/>
  <c r="H52" i="9"/>
  <c r="K52" i="9" s="1"/>
  <c r="M52" i="9" s="1"/>
  <c r="P52" i="9" s="1"/>
  <c r="N51" i="9"/>
  <c r="L51" i="9"/>
  <c r="J51" i="9"/>
  <c r="K51" i="9" s="1"/>
  <c r="M51" i="9" s="1"/>
  <c r="P51" i="9" s="1"/>
  <c r="H51" i="9"/>
  <c r="N50" i="9"/>
  <c r="L50" i="9"/>
  <c r="J50" i="9"/>
  <c r="H50" i="9"/>
  <c r="K50" i="9" s="1"/>
  <c r="M50" i="9" s="1"/>
  <c r="P50" i="9" s="1"/>
  <c r="N49" i="9"/>
  <c r="L49" i="9"/>
  <c r="J49" i="9"/>
  <c r="K49" i="9" s="1"/>
  <c r="M49" i="9" s="1"/>
  <c r="P49" i="9" s="1"/>
  <c r="H49" i="9"/>
  <c r="N48" i="9"/>
  <c r="L48" i="9"/>
  <c r="J48" i="9"/>
  <c r="H48" i="9"/>
  <c r="K48" i="9" s="1"/>
  <c r="M48" i="9" s="1"/>
  <c r="O47" i="9"/>
  <c r="N47" i="9"/>
  <c r="N46" i="9"/>
  <c r="L46" i="9"/>
  <c r="J46" i="9"/>
  <c r="K46" i="9" s="1"/>
  <c r="M46" i="9" s="1"/>
  <c r="P46" i="9" s="1"/>
  <c r="H46" i="9"/>
  <c r="N45" i="9"/>
  <c r="L45" i="9"/>
  <c r="J45" i="9"/>
  <c r="H45" i="9"/>
  <c r="K45" i="9" s="1"/>
  <c r="M45" i="9" s="1"/>
  <c r="P45" i="9" s="1"/>
  <c r="N44" i="9"/>
  <c r="L44" i="9"/>
  <c r="J44" i="9"/>
  <c r="K44" i="9" s="1"/>
  <c r="M44" i="9" s="1"/>
  <c r="P44" i="9" s="1"/>
  <c r="H44" i="9"/>
  <c r="N43" i="9"/>
  <c r="L43" i="9"/>
  <c r="J43" i="9"/>
  <c r="H43" i="9"/>
  <c r="K43" i="9" s="1"/>
  <c r="M43" i="9" s="1"/>
  <c r="O42" i="9"/>
  <c r="N42" i="9"/>
  <c r="N41" i="9"/>
  <c r="L41" i="9"/>
  <c r="J41" i="9"/>
  <c r="K41" i="9" s="1"/>
  <c r="H41" i="9"/>
  <c r="N40" i="9"/>
  <c r="L40" i="9"/>
  <c r="J40" i="9"/>
  <c r="H40" i="9"/>
  <c r="K40" i="9" s="1"/>
  <c r="M40" i="9" s="1"/>
  <c r="P40" i="9" s="1"/>
  <c r="N39" i="9"/>
  <c r="L39" i="9"/>
  <c r="J39" i="9"/>
  <c r="I39" i="9"/>
  <c r="H39" i="9"/>
  <c r="N38" i="9"/>
  <c r="L38" i="9"/>
  <c r="J38" i="9"/>
  <c r="I38" i="9"/>
  <c r="H38" i="9"/>
  <c r="N37" i="9"/>
  <c r="L37" i="9"/>
  <c r="J37" i="9"/>
  <c r="K37" i="9" s="1"/>
  <c r="M37" i="9" s="1"/>
  <c r="P37" i="9" s="1"/>
  <c r="H37" i="9"/>
  <c r="N36" i="9"/>
  <c r="L36" i="9"/>
  <c r="J36" i="9"/>
  <c r="H36" i="9"/>
  <c r="K36" i="9" s="1"/>
  <c r="M36" i="9" s="1"/>
  <c r="P36" i="9" s="1"/>
  <c r="N35" i="9"/>
  <c r="L35" i="9"/>
  <c r="J35" i="9"/>
  <c r="K35" i="9" s="1"/>
  <c r="H35" i="9"/>
  <c r="O34" i="9"/>
  <c r="N34" i="9"/>
  <c r="N33" i="9"/>
  <c r="L33" i="9"/>
  <c r="J33" i="9"/>
  <c r="I33" i="9"/>
  <c r="K33" i="9" s="1"/>
  <c r="M33" i="9" s="1"/>
  <c r="P33" i="9" s="1"/>
  <c r="H33" i="9"/>
  <c r="N32" i="9"/>
  <c r="L32" i="9"/>
  <c r="J32" i="9"/>
  <c r="H32" i="9"/>
  <c r="K32" i="9" s="1"/>
  <c r="M32" i="9" s="1"/>
  <c r="P32" i="9" s="1"/>
  <c r="N31" i="9"/>
  <c r="L31" i="9"/>
  <c r="J31" i="9"/>
  <c r="K31" i="9" s="1"/>
  <c r="H31" i="9"/>
  <c r="N30" i="9"/>
  <c r="L30" i="9"/>
  <c r="J30" i="9"/>
  <c r="H30" i="9"/>
  <c r="K30" i="9" s="1"/>
  <c r="M30" i="9" s="1"/>
  <c r="P30" i="9" s="1"/>
  <c r="N29" i="9"/>
  <c r="L29" i="9"/>
  <c r="J29" i="9"/>
  <c r="K29" i="9" s="1"/>
  <c r="M29" i="9" s="1"/>
  <c r="P29" i="9" s="1"/>
  <c r="H29" i="9"/>
  <c r="N28" i="9"/>
  <c r="L28" i="9"/>
  <c r="J28" i="9"/>
  <c r="H28" i="9"/>
  <c r="K28" i="9" s="1"/>
  <c r="M28" i="9" s="1"/>
  <c r="P28" i="9" s="1"/>
  <c r="N27" i="9"/>
  <c r="L27" i="9"/>
  <c r="J27" i="9"/>
  <c r="K27" i="9" s="1"/>
  <c r="H27" i="9"/>
  <c r="N26" i="9"/>
  <c r="L26" i="9"/>
  <c r="J26" i="9"/>
  <c r="H26" i="9"/>
  <c r="K26" i="9" s="1"/>
  <c r="M26" i="9" s="1"/>
  <c r="O25" i="9"/>
  <c r="N25" i="9"/>
  <c r="N24" i="9"/>
  <c r="L24" i="9"/>
  <c r="J24" i="9"/>
  <c r="K24" i="9" s="1"/>
  <c r="H24" i="9"/>
  <c r="N23" i="9"/>
  <c r="L23" i="9"/>
  <c r="J23" i="9"/>
  <c r="H23" i="9"/>
  <c r="K23" i="9" s="1"/>
  <c r="M23" i="9" s="1"/>
  <c r="P23" i="9" s="1"/>
  <c r="N22" i="9"/>
  <c r="L22" i="9"/>
  <c r="J22" i="9"/>
  <c r="K22" i="9" s="1"/>
  <c r="M22" i="9" s="1"/>
  <c r="P22" i="9" s="1"/>
  <c r="H22" i="9"/>
  <c r="N21" i="9"/>
  <c r="L21" i="9"/>
  <c r="J21" i="9"/>
  <c r="H21" i="9"/>
  <c r="K21" i="9" s="1"/>
  <c r="M21" i="9" s="1"/>
  <c r="P21" i="9" s="1"/>
  <c r="N20" i="9"/>
  <c r="L20" i="9"/>
  <c r="J20" i="9"/>
  <c r="K20" i="9" s="1"/>
  <c r="H20" i="9"/>
  <c r="N19" i="9"/>
  <c r="L19" i="9"/>
  <c r="J19" i="9"/>
  <c r="H19" i="9"/>
  <c r="K19" i="9" s="1"/>
  <c r="M19" i="9" s="1"/>
  <c r="O18" i="9"/>
  <c r="N18" i="9"/>
  <c r="N17" i="9"/>
  <c r="J17" i="9"/>
  <c r="H17" i="9"/>
  <c r="K17" i="9" s="1"/>
  <c r="M17" i="9" s="1"/>
  <c r="P17" i="9" s="1"/>
  <c r="N16" i="9"/>
  <c r="L16" i="9"/>
  <c r="J16" i="9"/>
  <c r="K16" i="9" s="1"/>
  <c r="H16" i="9"/>
  <c r="N15" i="9"/>
  <c r="L15" i="9"/>
  <c r="J15" i="9"/>
  <c r="H15" i="9"/>
  <c r="K15" i="9" s="1"/>
  <c r="M15" i="9" s="1"/>
  <c r="P15" i="9" s="1"/>
  <c r="N14" i="9"/>
  <c r="L14" i="9"/>
  <c r="J14" i="9"/>
  <c r="H14" i="9"/>
  <c r="K14" i="9" s="1"/>
  <c r="M14" i="9" s="1"/>
  <c r="P14" i="9" s="1"/>
  <c r="N13" i="9"/>
  <c r="L13" i="9"/>
  <c r="J13" i="9"/>
  <c r="K13" i="9" s="1"/>
  <c r="M13" i="9" s="1"/>
  <c r="P13" i="9" s="1"/>
  <c r="H13" i="9"/>
  <c r="N12" i="9"/>
  <c r="L12" i="9"/>
  <c r="J12" i="9"/>
  <c r="H12" i="9"/>
  <c r="K12" i="9" s="1"/>
  <c r="M12" i="9" s="1"/>
  <c r="P12" i="9" s="1"/>
  <c r="N11" i="9"/>
  <c r="L11" i="9"/>
  <c r="J11" i="9"/>
  <c r="K11" i="9" s="1"/>
  <c r="M11" i="9" s="1"/>
  <c r="H11" i="9"/>
  <c r="P19" i="9" l="1"/>
  <c r="P26" i="9"/>
  <c r="P11" i="9"/>
  <c r="K39" i="9"/>
  <c r="M39" i="9" s="1"/>
  <c r="P39" i="9" s="1"/>
  <c r="M66" i="9"/>
  <c r="P66" i="9" s="1"/>
  <c r="P58" i="9"/>
  <c r="M16" i="9"/>
  <c r="P16" i="9" s="1"/>
  <c r="M20" i="9"/>
  <c r="P20" i="9" s="1"/>
  <c r="M24" i="9"/>
  <c r="P24" i="9" s="1"/>
  <c r="M27" i="9"/>
  <c r="P27" i="9" s="1"/>
  <c r="M31" i="9"/>
  <c r="P31" i="9" s="1"/>
  <c r="M35" i="9"/>
  <c r="K38" i="9"/>
  <c r="M38" i="9" s="1"/>
  <c r="P38" i="9" s="1"/>
  <c r="M41" i="9"/>
  <c r="P41" i="9" s="1"/>
  <c r="M47" i="9"/>
  <c r="P47" i="9" s="1"/>
  <c r="P43" i="9"/>
  <c r="M57" i="9"/>
  <c r="P57" i="9" s="1"/>
  <c r="P48" i="9"/>
  <c r="P67" i="9"/>
  <c r="M71" i="9"/>
  <c r="P71" i="9" s="1"/>
  <c r="P82" i="9"/>
  <c r="M93" i="9"/>
  <c r="P93" i="9" s="1"/>
  <c r="M104" i="9"/>
  <c r="P104" i="9" s="1"/>
  <c r="P94" i="9"/>
  <c r="P105" i="9"/>
  <c r="M110" i="9"/>
  <c r="P110" i="9" s="1"/>
  <c r="M81" i="9"/>
  <c r="P81" i="9" s="1"/>
  <c r="P75" i="9"/>
  <c r="M119" i="9"/>
  <c r="P119" i="9" s="1"/>
  <c r="P111" i="9"/>
  <c r="P120" i="9"/>
  <c r="M125" i="9"/>
  <c r="P125" i="9" s="1"/>
  <c r="P126" i="9"/>
  <c r="P132" i="9"/>
  <c r="P129" i="9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P35" i="9" l="1"/>
  <c r="M42" i="9"/>
  <c r="P42" i="9" s="1"/>
  <c r="M34" i="9"/>
  <c r="P34" i="9" s="1"/>
  <c r="M25" i="9"/>
  <c r="P25" i="9" s="1"/>
  <c r="M74" i="9"/>
  <c r="P74" i="9" s="1"/>
  <c r="M18" i="9"/>
  <c r="P18" i="9" s="1"/>
  <c r="O22" i="4"/>
  <c r="N22" i="4"/>
  <c r="M22" i="4"/>
  <c r="L22" i="4"/>
  <c r="K22" i="4"/>
  <c r="J22" i="4"/>
  <c r="I22" i="4"/>
  <c r="P22" i="4" s="1"/>
  <c r="G22" i="4"/>
  <c r="F22" i="4"/>
  <c r="E22" i="4"/>
  <c r="O21" i="4"/>
  <c r="N21" i="4"/>
  <c r="M21" i="4"/>
  <c r="L21" i="4"/>
  <c r="K21" i="4"/>
  <c r="J21" i="4"/>
  <c r="I21" i="4"/>
  <c r="P21" i="4" s="1"/>
  <c r="G21" i="4"/>
  <c r="F21" i="4"/>
  <c r="E21" i="4"/>
  <c r="O20" i="4"/>
  <c r="N20" i="4"/>
  <c r="M20" i="4"/>
  <c r="L20" i="4"/>
  <c r="K20" i="4"/>
  <c r="J20" i="4"/>
  <c r="I20" i="4"/>
  <c r="P20" i="4" s="1"/>
  <c r="G20" i="4"/>
  <c r="F20" i="4"/>
  <c r="E20" i="4"/>
  <c r="O19" i="4"/>
  <c r="N19" i="4"/>
  <c r="M19" i="4"/>
  <c r="L19" i="4"/>
  <c r="K19" i="4"/>
  <c r="J19" i="4"/>
  <c r="I19" i="4"/>
  <c r="P19" i="4" s="1"/>
  <c r="G19" i="4"/>
  <c r="F19" i="4"/>
  <c r="E19" i="4"/>
  <c r="O18" i="4"/>
  <c r="N18" i="4"/>
  <c r="M18" i="4"/>
  <c r="L18" i="4"/>
  <c r="K18" i="4"/>
  <c r="J18" i="4"/>
  <c r="I18" i="4"/>
  <c r="P18" i="4" s="1"/>
  <c r="G18" i="4"/>
  <c r="F18" i="4"/>
  <c r="E18" i="4"/>
  <c r="O17" i="4"/>
  <c r="N17" i="4"/>
  <c r="M17" i="4"/>
  <c r="L17" i="4"/>
  <c r="K17" i="4"/>
  <c r="J17" i="4"/>
  <c r="I17" i="4"/>
  <c r="P17" i="4" s="1"/>
  <c r="G17" i="4"/>
  <c r="F17" i="4"/>
  <c r="E17" i="4"/>
  <c r="O16" i="4"/>
  <c r="N16" i="4"/>
  <c r="M16" i="4"/>
  <c r="L16" i="4"/>
  <c r="K16" i="4"/>
  <c r="J16" i="4"/>
  <c r="I16" i="4"/>
  <c r="P16" i="4" s="1"/>
  <c r="G16" i="4"/>
  <c r="F16" i="4"/>
  <c r="E16" i="4"/>
  <c r="O15" i="4"/>
  <c r="N15" i="4"/>
  <c r="M15" i="4"/>
  <c r="L15" i="4"/>
  <c r="K15" i="4"/>
  <c r="J15" i="4"/>
  <c r="I15" i="4"/>
  <c r="P15" i="4" s="1"/>
  <c r="G15" i="4"/>
  <c r="F15" i="4"/>
  <c r="E15" i="4"/>
  <c r="O14" i="4"/>
  <c r="N14" i="4"/>
  <c r="M14" i="4"/>
  <c r="L14" i="4"/>
  <c r="K14" i="4"/>
  <c r="J14" i="4"/>
  <c r="I14" i="4"/>
  <c r="P14" i="4" s="1"/>
  <c r="G14" i="4"/>
  <c r="F14" i="4"/>
  <c r="E14" i="4"/>
  <c r="O13" i="4"/>
  <c r="N13" i="4"/>
  <c r="M13" i="4"/>
  <c r="L13" i="4"/>
  <c r="K13" i="4"/>
  <c r="J13" i="4"/>
  <c r="I13" i="4"/>
  <c r="P13" i="4" s="1"/>
  <c r="G13" i="4"/>
  <c r="F13" i="4"/>
  <c r="E13" i="4"/>
  <c r="H13" i="4" l="1"/>
  <c r="H14" i="4"/>
  <c r="H15" i="4"/>
  <c r="H16" i="4"/>
  <c r="H17" i="4"/>
  <c r="H18" i="4"/>
  <c r="H19" i="4"/>
  <c r="H20" i="4"/>
  <c r="H21" i="4"/>
  <c r="H22" i="4"/>
  <c r="Q13" i="4"/>
  <c r="Q14" i="4"/>
  <c r="Q15" i="4"/>
  <c r="Q16" i="4"/>
  <c r="Q17" i="4"/>
  <c r="Q18" i="4"/>
  <c r="Q19" i="4"/>
  <c r="Q20" i="4"/>
  <c r="Q21" i="4"/>
  <c r="Q22" i="4"/>
  <c r="B32" i="8"/>
  <c r="C31" i="8"/>
  <c r="E31" i="8" s="1"/>
  <c r="E30" i="8"/>
  <c r="C30" i="8"/>
  <c r="C29" i="8"/>
  <c r="E29" i="8" s="1"/>
  <c r="E28" i="8"/>
  <c r="C28" i="8"/>
  <c r="C27" i="8"/>
  <c r="E27" i="8" s="1"/>
  <c r="E26" i="8"/>
  <c r="E25" i="8"/>
  <c r="C24" i="8"/>
  <c r="E24" i="8" s="1"/>
  <c r="E23" i="8"/>
  <c r="C23" i="8"/>
  <c r="C22" i="8"/>
  <c r="E22" i="8" s="1"/>
  <c r="E21" i="8"/>
  <c r="C21" i="8"/>
  <c r="C20" i="8"/>
  <c r="E20" i="8" s="1"/>
  <c r="E19" i="8"/>
  <c r="C19" i="8"/>
  <c r="C18" i="8"/>
  <c r="E18" i="8" s="1"/>
  <c r="E17" i="8"/>
  <c r="E16" i="8"/>
  <c r="C16" i="8"/>
  <c r="E15" i="8"/>
  <c r="E14" i="8"/>
  <c r="C14" i="8"/>
  <c r="C32" i="8" s="1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S79" i="3"/>
  <c r="K79" i="3"/>
  <c r="T79" i="3" s="1"/>
  <c r="S78" i="3"/>
  <c r="K78" i="3"/>
  <c r="T78" i="3" s="1"/>
  <c r="T77" i="3"/>
  <c r="S77" i="3"/>
  <c r="K77" i="3"/>
  <c r="S76" i="3"/>
  <c r="T76" i="3" s="1"/>
  <c r="K76" i="3"/>
  <c r="S75" i="3"/>
  <c r="K75" i="3"/>
  <c r="T75" i="3" s="1"/>
  <c r="S74" i="3"/>
  <c r="K74" i="3"/>
  <c r="T74" i="3" s="1"/>
  <c r="T73" i="3"/>
  <c r="S73" i="3"/>
  <c r="K73" i="3"/>
  <c r="T72" i="3"/>
  <c r="S72" i="3"/>
  <c r="K72" i="3"/>
  <c r="S71" i="3"/>
  <c r="K71" i="3"/>
  <c r="T71" i="3" s="1"/>
  <c r="S70" i="3"/>
  <c r="K70" i="3"/>
  <c r="T70" i="3" s="1"/>
  <c r="T69" i="3"/>
  <c r="S69" i="3"/>
  <c r="K69" i="3"/>
  <c r="T68" i="3"/>
  <c r="S68" i="3"/>
  <c r="K68" i="3"/>
  <c r="S67" i="3"/>
  <c r="K67" i="3"/>
  <c r="T67" i="3" s="1"/>
  <c r="S66" i="3"/>
  <c r="K66" i="3"/>
  <c r="T66" i="3" s="1"/>
  <c r="T65" i="3"/>
  <c r="S65" i="3"/>
  <c r="K65" i="3"/>
  <c r="S64" i="3"/>
  <c r="T64" i="3" s="1"/>
  <c r="K64" i="3"/>
  <c r="S63" i="3"/>
  <c r="K63" i="3"/>
  <c r="T63" i="3" s="1"/>
  <c r="S62" i="3"/>
  <c r="K62" i="3"/>
  <c r="T62" i="3" s="1"/>
  <c r="T61" i="3"/>
  <c r="S61" i="3"/>
  <c r="K61" i="3"/>
  <c r="S60" i="3"/>
  <c r="T60" i="3" s="1"/>
  <c r="K60" i="3"/>
  <c r="S59" i="3"/>
  <c r="K59" i="3"/>
  <c r="T59" i="3" s="1"/>
  <c r="S58" i="3"/>
  <c r="K58" i="3"/>
  <c r="T58" i="3" s="1"/>
  <c r="T57" i="3"/>
  <c r="S57" i="3"/>
  <c r="K57" i="3"/>
  <c r="S56" i="3"/>
  <c r="T56" i="3" s="1"/>
  <c r="K56" i="3"/>
  <c r="S55" i="3"/>
  <c r="K55" i="3"/>
  <c r="T55" i="3" s="1"/>
  <c r="S54" i="3"/>
  <c r="K54" i="3"/>
  <c r="T54" i="3" s="1"/>
  <c r="T53" i="3"/>
  <c r="S53" i="3"/>
  <c r="K53" i="3"/>
  <c r="S52" i="3"/>
  <c r="T52" i="3" s="1"/>
  <c r="K52" i="3"/>
  <c r="S51" i="3"/>
  <c r="K51" i="3"/>
  <c r="T51" i="3" s="1"/>
  <c r="S50" i="3"/>
  <c r="K50" i="3"/>
  <c r="T50" i="3" s="1"/>
  <c r="T49" i="3"/>
  <c r="S49" i="3"/>
  <c r="K49" i="3"/>
  <c r="S48" i="3"/>
  <c r="T48" i="3" s="1"/>
  <c r="K48" i="3"/>
  <c r="S47" i="3"/>
  <c r="K47" i="3"/>
  <c r="T47" i="3" s="1"/>
  <c r="S46" i="3"/>
  <c r="K46" i="3"/>
  <c r="T46" i="3" s="1"/>
  <c r="T45" i="3"/>
  <c r="S45" i="3"/>
  <c r="K45" i="3"/>
  <c r="S44" i="3"/>
  <c r="T44" i="3" s="1"/>
  <c r="K44" i="3"/>
  <c r="S43" i="3"/>
  <c r="K43" i="3"/>
  <c r="T43" i="3" s="1"/>
  <c r="S42" i="3"/>
  <c r="K42" i="3"/>
  <c r="T42" i="3" s="1"/>
  <c r="T41" i="3"/>
  <c r="S41" i="3"/>
  <c r="K41" i="3"/>
  <c r="S40" i="3"/>
  <c r="T40" i="3" s="1"/>
  <c r="K40" i="3"/>
  <c r="S39" i="3"/>
  <c r="K39" i="3"/>
  <c r="T39" i="3" s="1"/>
  <c r="S38" i="3"/>
  <c r="K38" i="3"/>
  <c r="T38" i="3" s="1"/>
  <c r="T37" i="3"/>
  <c r="S37" i="3"/>
  <c r="K37" i="3"/>
  <c r="R36" i="3"/>
  <c r="Q36" i="3"/>
  <c r="P36" i="3"/>
  <c r="O36" i="3"/>
  <c r="N36" i="3"/>
  <c r="M36" i="3"/>
  <c r="L36" i="3"/>
  <c r="S36" i="3" s="1"/>
  <c r="K36" i="3"/>
  <c r="J36" i="3"/>
  <c r="I36" i="3"/>
  <c r="H36" i="3"/>
  <c r="T35" i="3"/>
  <c r="S35" i="3"/>
  <c r="K35" i="3"/>
  <c r="R34" i="3"/>
  <c r="Q34" i="3"/>
  <c r="P34" i="3"/>
  <c r="O34" i="3"/>
  <c r="S34" i="3" s="1"/>
  <c r="N34" i="3"/>
  <c r="M34" i="3"/>
  <c r="L34" i="3"/>
  <c r="K34" i="3"/>
  <c r="T34" i="3" s="1"/>
  <c r="J34" i="3"/>
  <c r="I34" i="3"/>
  <c r="H34" i="3"/>
  <c r="T33" i="3"/>
  <c r="S33" i="3"/>
  <c r="K33" i="3"/>
  <c r="R32" i="3"/>
  <c r="Q32" i="3"/>
  <c r="P32" i="3"/>
  <c r="O32" i="3"/>
  <c r="S32" i="3" s="1"/>
  <c r="N32" i="3"/>
  <c r="M32" i="3"/>
  <c r="L32" i="3"/>
  <c r="K32" i="3"/>
  <c r="T32" i="3" s="1"/>
  <c r="J32" i="3"/>
  <c r="I32" i="3"/>
  <c r="H32" i="3"/>
  <c r="T31" i="3"/>
  <c r="S31" i="3"/>
  <c r="K31" i="3"/>
  <c r="S30" i="3"/>
  <c r="T30" i="3" s="1"/>
  <c r="K30" i="3"/>
  <c r="S29" i="3"/>
  <c r="K29" i="3"/>
  <c r="T29" i="3" s="1"/>
  <c r="S28" i="3"/>
  <c r="K28" i="3"/>
  <c r="T28" i="3" s="1"/>
  <c r="T27" i="3"/>
  <c r="S27" i="3"/>
  <c r="K27" i="3"/>
  <c r="S26" i="3"/>
  <c r="T26" i="3" s="1"/>
  <c r="K26" i="3"/>
  <c r="S25" i="3"/>
  <c r="K25" i="3"/>
  <c r="T25" i="3" s="1"/>
  <c r="S24" i="3"/>
  <c r="K24" i="3"/>
  <c r="T24" i="3" s="1"/>
  <c r="T23" i="3"/>
  <c r="S23" i="3"/>
  <c r="K23" i="3"/>
  <c r="S22" i="3"/>
  <c r="T22" i="3" s="1"/>
  <c r="K22" i="3"/>
  <c r="S21" i="3"/>
  <c r="K21" i="3"/>
  <c r="T21" i="3" s="1"/>
  <c r="S20" i="3"/>
  <c r="K20" i="3"/>
  <c r="T20" i="3" s="1"/>
  <c r="T19" i="3"/>
  <c r="S19" i="3"/>
  <c r="K19" i="3"/>
  <c r="S18" i="3"/>
  <c r="T18" i="3" s="1"/>
  <c r="K18" i="3"/>
  <c r="S17" i="3"/>
  <c r="K17" i="3"/>
  <c r="T17" i="3" s="1"/>
  <c r="S16" i="3"/>
  <c r="K16" i="3"/>
  <c r="T16" i="3" s="1"/>
  <c r="T15" i="3"/>
  <c r="S15" i="3"/>
  <c r="K15" i="3"/>
  <c r="S14" i="3"/>
  <c r="T14" i="3" s="1"/>
  <c r="K14" i="3"/>
  <c r="S13" i="3"/>
  <c r="K13" i="3"/>
  <c r="T13" i="3" s="1"/>
  <c r="S12" i="3"/>
  <c r="K12" i="3"/>
  <c r="T12" i="3" s="1"/>
  <c r="T11" i="3"/>
  <c r="S11" i="3"/>
  <c r="K11" i="3"/>
  <c r="S10" i="3"/>
  <c r="T10" i="3" s="1"/>
  <c r="K10" i="3"/>
  <c r="S9" i="3"/>
  <c r="K9" i="3"/>
  <c r="T9" i="3" s="1"/>
  <c r="S8" i="3"/>
  <c r="K8" i="3"/>
  <c r="T8" i="3" s="1"/>
  <c r="T36" i="3" l="1"/>
</calcChain>
</file>

<file path=xl/sharedStrings.xml><?xml version="1.0" encoding="utf-8"?>
<sst xmlns="http://schemas.openxmlformats.org/spreadsheetml/2006/main" count="4045" uniqueCount="392">
  <si>
    <t>Приложение № 1</t>
  </si>
  <si>
    <t>к приказу от 25.12.2018 № 452</t>
  </si>
  <si>
    <t>"Об утверждении перечня услуг и работ
на 2019 год и плановый период 2020-2021 годы"</t>
  </si>
  <si>
    <t>№ п/п</t>
  </si>
  <si>
    <t>Перечень учреждений</t>
  </si>
  <si>
    <t>Код работы, сформированный по новому алгоритму</t>
  </si>
  <si>
    <t>Уникальный номер</t>
  </si>
  <si>
    <t>Код базовой услуги или работы</t>
  </si>
  <si>
    <t>Наименование базовой услуги или работы</t>
  </si>
  <si>
    <t>Технический номер</t>
  </si>
  <si>
    <t>Содержание 1</t>
  </si>
  <si>
    <t>Содержание 2</t>
  </si>
  <si>
    <t>Содержание 3</t>
  </si>
  <si>
    <t>Условие 1</t>
  </si>
  <si>
    <t>Условие 2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</si>
  <si>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</si>
  <si>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</si>
  <si>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</si>
  <si>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</si>
  <si>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Показатели объема</t>
  </si>
  <si>
    <t>Показатели качества</t>
  </si>
  <si>
    <t>Реквизиты НПА</t>
  </si>
  <si>
    <t>МБОУДО «ДЮСШ № 1»</t>
  </si>
  <si>
    <t>БВ27</t>
  </si>
  <si>
    <t>931900О.99.0.БВ27АВ52006</t>
  </si>
  <si>
    <t>55.001.0</t>
  </si>
  <si>
    <t>Спортивная подготовка по олимпийским видам спорта</t>
  </si>
  <si>
    <t>55001005100000003001106</t>
  </si>
  <si>
    <t>Художественная гимнастика</t>
  </si>
  <si>
    <t>Тренировочный этап (этап спортивной специализации)</t>
  </si>
  <si>
    <t>Услуга</t>
  </si>
  <si>
    <t>государственная (муниципальная) услуга или работа бесплатная</t>
  </si>
  <si>
    <t>93.19</t>
  </si>
  <si>
    <t xml:space="preserve">Физические лица </t>
  </si>
  <si>
    <t>Число лиц, прошедших спортивную подготовку на этапах спортивной подготовки (человек)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</si>
  <si>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тренировочном этапе (этапе спортивной специализации) (Процент)</t>
  </si>
  <si>
    <t>Закон  от 04.12.2007 №329-Ф3 "О физической культуре и спорте в Российской Федерации"</t>
  </si>
  <si>
    <t>931900О.99.0.БВ27АВ53006</t>
  </si>
  <si>
    <t>55001005100000004000106</t>
  </si>
  <si>
    <t>Этап совершенствования спортивного мастерства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</si>
  <si>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совершенствования спортивного мастерства (Процент)</t>
  </si>
  <si>
    <t>931900О.99.0.БВ27АБ87006</t>
  </si>
  <si>
    <t>55001003800000003009106</t>
  </si>
  <si>
    <t>Спортивная гимнастика</t>
  </si>
  <si>
    <t xml:space="preserve">Закон  от 04.12.2007 №329-Ф3 "О физической культуре и спорте в Российской Федерации"; </t>
  </si>
  <si>
    <t>931900О.99.0.БВ27АБ88006</t>
  </si>
  <si>
    <t>55001003800000004008106</t>
  </si>
  <si>
    <t>МБОУДО «ДЮСШ № 2»; МБОУДО «ДЮСШ № 8 «Юность»»</t>
  </si>
  <si>
    <t>931900О.99.0.БВ27АА56006</t>
  </si>
  <si>
    <t>55001001200000002000106</t>
  </si>
  <si>
    <t>Волейбол</t>
  </si>
  <si>
    <t>Этап начальной подготовки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</si>
  <si>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начальной подготовки (Процент)</t>
  </si>
  <si>
    <t>МБОУДО «ДЮСШ № 2»</t>
  </si>
  <si>
    <t>931900О.99.0.БВ27АА57006</t>
  </si>
  <si>
    <t>55001001200000003009106</t>
  </si>
  <si>
    <t>931900О.99.0.БВ27АА12006</t>
  </si>
  <si>
    <t>55001000300000003000106</t>
  </si>
  <si>
    <t>Баскетбол</t>
  </si>
  <si>
    <t>МАОУДО «ДЮСШ №3 «Лидер»»</t>
  </si>
  <si>
    <t>931900О.99.0.БВ27АВ01006</t>
  </si>
  <si>
    <t>55001004100000002005106</t>
  </si>
  <si>
    <t>Теннис</t>
  </si>
  <si>
    <t>931900О.99.0.БВ27АВ02006</t>
  </si>
  <si>
    <t>55001004100000003004106</t>
  </si>
  <si>
    <t>931900О.99.0.БВ27АБ32006</t>
  </si>
  <si>
    <t>55001002700000003002106</t>
  </si>
  <si>
    <t>Плавание</t>
  </si>
  <si>
    <t>МБОУДО «ДЮСШ № 4»</t>
  </si>
  <si>
    <t>БВ28</t>
  </si>
  <si>
    <t>931900О.99.0.БВ28АГ55000</t>
  </si>
  <si>
    <t>55.002.0</t>
  </si>
  <si>
    <t>Спортивная подготовка по неолимпийским видам спорта</t>
  </si>
  <si>
    <t>55002007200000001001100</t>
  </si>
  <si>
    <t>Шахматы</t>
  </si>
  <si>
    <t>931900О.99.0.БВ28АГ56000</t>
  </si>
  <si>
    <t>Спортивная подготовка по не олимпийским видам спорта</t>
  </si>
  <si>
    <t>55002007200000002000100</t>
  </si>
  <si>
    <t>931900О.99.0.БВ28АГ57000</t>
  </si>
  <si>
    <t>55002007200000003009100</t>
  </si>
  <si>
    <t>931900О.99.0.БВ27АБ22006</t>
  </si>
  <si>
    <t>55001002500000003004106</t>
  </si>
  <si>
    <t>Настольный теннис</t>
  </si>
  <si>
    <t>МБУ «СШОР № 5»</t>
  </si>
  <si>
    <t>931900О.99.0.БВ27АБ06006</t>
  </si>
  <si>
    <t>55001002200000002008106</t>
  </si>
  <si>
    <t>Легкая атлетика</t>
  </si>
  <si>
    <t>931900О.99.0.БВ27АБ07006</t>
  </si>
  <si>
    <t>55001002200000003007106</t>
  </si>
  <si>
    <t>931900О.99.0.БВ27АБ08006</t>
  </si>
  <si>
    <t>55001002200000004006106</t>
  </si>
  <si>
    <t>931900О.99.0.БВ27АБ09006</t>
  </si>
  <si>
    <t>55001002200000005005106</t>
  </si>
  <si>
    <t>Этап высшего спортивного мастерства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</si>
  <si>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 (Процент)</t>
  </si>
  <si>
    <t>МБОУДО «ДЮСШ № 6»</t>
  </si>
  <si>
    <t>931900О.99.0.БВ27АВ17006</t>
  </si>
  <si>
    <t>55001004400000003001106</t>
  </si>
  <si>
    <t>Тяжелая атлетика</t>
  </si>
  <si>
    <t>931900О.99.0.БВ27АВ18006</t>
  </si>
  <si>
    <t>55001004400000004000106</t>
  </si>
  <si>
    <t>МБОУДО «ДЮСШ № 6»; МБОУДО «ДЮСШ № 8 «Юность»»</t>
  </si>
  <si>
    <t>931900О.99.0.БВ27АА87006</t>
  </si>
  <si>
    <t>55001001800000003003106</t>
  </si>
  <si>
    <t>Дзюдо</t>
  </si>
  <si>
    <t>931900О.99.0.БВ27АА88006</t>
  </si>
  <si>
    <t>5500100180000004002106</t>
  </si>
  <si>
    <t>МБОУДО «ДЮСШ № 7»</t>
  </si>
  <si>
    <t>931900О.99.0.БВ27АВ79000</t>
  </si>
  <si>
    <t>55001005800000002005100</t>
  </si>
  <si>
    <t>Велосипедный спорт</t>
  </si>
  <si>
    <t>931900О.99.0.БВ27АВ80000</t>
  </si>
  <si>
    <t>55001005800000003004100</t>
  </si>
  <si>
    <t>931900О.99.0.БВ27АВ81000</t>
  </si>
  <si>
    <t>55001005800000004003100</t>
  </si>
  <si>
    <t>931900О.99.0.БВ27АБ17006</t>
  </si>
  <si>
    <t>55001002400000003005106</t>
  </si>
  <si>
    <t>Лыжные гонки</t>
  </si>
  <si>
    <t>931900О.99.0.БВ27АБ18006</t>
  </si>
  <si>
    <t>5500100240000004004106</t>
  </si>
  <si>
    <t>МБОУДО «ДЮСШ № 9»</t>
  </si>
  <si>
    <t>931900О.99.0.БВ27АБ82006</t>
  </si>
  <si>
    <t>55001003700000003000106</t>
  </si>
  <si>
    <t>Спортивная борьба</t>
  </si>
  <si>
    <t>931900О.99.0.БВ27АБ83006</t>
  </si>
  <si>
    <t>55001003700000004009106</t>
  </si>
  <si>
    <t>931900О.99.0.БВ27АА27006</t>
  </si>
  <si>
    <t>55001000600000003007106</t>
  </si>
  <si>
    <t>Бокс</t>
  </si>
  <si>
    <t>МБУ «СШОР № 10»</t>
  </si>
  <si>
    <t>926200О.99.0.БВ27АА01006</t>
  </si>
  <si>
    <t>55001000100000002003106</t>
  </si>
  <si>
    <t>Академическая гребля</t>
  </si>
  <si>
    <t>926200О.99.0.БВ27АА02006</t>
  </si>
  <si>
    <t>55001000100000003002106</t>
  </si>
  <si>
    <t>926200О.99.0.БВ27АА03006</t>
  </si>
  <si>
    <t>55001000100000004001106</t>
  </si>
  <si>
    <t>926200О.99.0.БВ27АА04006</t>
  </si>
  <si>
    <t>55001000100000005000106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</si>
  <si>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 (Процент)</t>
  </si>
  <si>
    <t>931900О.99.0.БВ27АБ26006</t>
  </si>
  <si>
    <t>55001002600000002004106</t>
  </si>
  <si>
    <t>Парусный спорт</t>
  </si>
  <si>
    <t>931900О.99.0.БВ27АБ27006</t>
  </si>
  <si>
    <t>55001002600000003003106</t>
  </si>
  <si>
    <t>931900О.99.0.БВ27АА76006</t>
  </si>
  <si>
    <t>55001001600000002006106</t>
  </si>
  <si>
    <t>Гребля на байдарках и каноэ</t>
  </si>
  <si>
    <t>931900О.99.0.БВ27АА77006</t>
  </si>
  <si>
    <t>55001001600000003005106</t>
  </si>
  <si>
    <t>931900О.99.0.БВ27АА78006</t>
  </si>
  <si>
    <t>55001001600000004004106</t>
  </si>
  <si>
    <t>931900О.99.0.БВ27АА79006</t>
  </si>
  <si>
    <t>55001001600000005003106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</si>
  <si>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</si>
  <si>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>МАОУДО «ДЮСШ № 11»</t>
  </si>
  <si>
    <t>931900О.99.0.БВ27АВ26006</t>
  </si>
  <si>
    <t>55001004600000002000106</t>
  </si>
  <si>
    <t>Фигурное катание на коньках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</si>
  <si>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начальной подготовки) (Процент)</t>
  </si>
  <si>
    <t>931900О.99.0.БВ27АВ27006</t>
  </si>
  <si>
    <t>55001004600000003009106</t>
  </si>
  <si>
    <t>931900О.99.0.БВ27АВ28006</t>
  </si>
  <si>
    <t>55001004600000004008106</t>
  </si>
  <si>
    <t>931900О.99.0.БВ27АВ41006</t>
  </si>
  <si>
    <t>55001004900000002007106</t>
  </si>
  <si>
    <t>Хоккей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</si>
  <si>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начальной подготовки (процент)</t>
  </si>
  <si>
    <t>931900О.99.0.БВ27АВ42006</t>
  </si>
  <si>
    <t>55001004900000003006106</t>
  </si>
  <si>
    <t>МБОУДО «ДЮСШ № 12»</t>
  </si>
  <si>
    <t>931900О.99.0.БВ27АВ36006</t>
  </si>
  <si>
    <t>55001004800000002008106</t>
  </si>
  <si>
    <t>Футбол</t>
  </si>
  <si>
    <t>931900О.99.0.БВ27АВ37006</t>
  </si>
  <si>
    <t>55001004800000003007106</t>
  </si>
  <si>
    <t>МБУ «СШОР № 13»</t>
  </si>
  <si>
    <t>931900О.99.0.БВ27АБ51006</t>
  </si>
  <si>
    <t>55001003100000002007106</t>
  </si>
  <si>
    <t>Пулевая стрельба</t>
  </si>
  <si>
    <t>931900О.99.0.БВ27АБ52006</t>
  </si>
  <si>
    <t>55001003100000003006106</t>
  </si>
  <si>
    <t>931900О.99.0.БВ27АБ53006</t>
  </si>
  <si>
    <t>55001003100000004005106</t>
  </si>
  <si>
    <t>931900О.99.0.БВ27АБ54006</t>
  </si>
  <si>
    <t>55001003100000005004106</t>
  </si>
  <si>
    <t>931900О.99.0.БВ27АБ91006</t>
  </si>
  <si>
    <t>55001003900000002009106</t>
  </si>
  <si>
    <t>Стендовая стрельба</t>
  </si>
  <si>
    <t>931900О.99.0.БВ27АБ92006</t>
  </si>
  <si>
    <t>55001003900000003008106</t>
  </si>
  <si>
    <t>931900О.99.0.БВ27АБ93006</t>
  </si>
  <si>
    <t>55001003900000004007106</t>
  </si>
  <si>
    <t>931900О.99.0.БВ27АБ94006</t>
  </si>
  <si>
    <t>55001003900000005006106</t>
  </si>
  <si>
    <t>МОУДО «ГДЮЦ «Спортивный»</t>
  </si>
  <si>
    <t>ББ52</t>
  </si>
  <si>
    <t>804200О.99.0.ББ52АЗ68000</t>
  </si>
  <si>
    <t>42.Г42.0</t>
  </si>
  <si>
    <t>Реализация дополнительных общеразвивающих программ</t>
  </si>
  <si>
    <t>42Г42002800300501009100</t>
  </si>
  <si>
    <t>Дети за исключением детей с ограниченными возможностями здоровья (ОВЗ) и детей-инвалидов</t>
  </si>
  <si>
    <t>не указано</t>
  </si>
  <si>
    <t>туристско-краеведческой</t>
  </si>
  <si>
    <t>Очная</t>
  </si>
  <si>
    <t>85.41.1</t>
  </si>
  <si>
    <t>Количество человеко-часов (Человеко-час)</t>
  </si>
  <si>
    <t>1. Доля детей, осваивающих дополнительные образовательные программы в образовательном учреждении. 2. Доля родителей (законных представителей), удовлетворенных условиями и качеством предоставляемой услуги. (Процент)</t>
  </si>
  <si>
    <t xml:space="preserve">Закон  от 06.10.1999 №184-Ф3 "Об общих принципах организации законодательных (представительных) и исполнительных органов государственной власти субъектов  Российской Федерации"                                    Закон  от 06.10.2003 №131-Ф3 "Об общих принципах организации местного самоуправления в Российской Федерации"                                                                                    Закон  от 29.12.2012 №273-Ф3 "Об  образовании в Российской Федерации"                                                                                         Приказ от 29.08.2013 №1008 "Об утверждении Порядка организации и осуществления образовательной деятельности по дополнительным общеобразовательным программам"                                                                             </t>
  </si>
  <si>
    <t>804200О.99.0.ББ52АЗ44000</t>
  </si>
  <si>
    <t>42Г42002800300401000100</t>
  </si>
  <si>
    <t>художественной</t>
  </si>
  <si>
    <t>МБОУДО «ДЮСШ № 1»; МБОУДО «ДЮСШ № 2»; МАОУДО «ДЮСШ №3 «Лидер»»; МБОУДО «ДЮСШ № 4»; МБОУДО «ДЮСШ № 6»; МБОУДО «ДЮСШ № 7»; МБОУДО «ДЮСШ № 8 «Юность»»; МБОУДО «ДЮСШ № 9»; МАОУДО «ДЮСШ № 11»; МБОУДО «ДЮСШ № 12»; МОУДО «ГДЮЦ «Спортивный».</t>
  </si>
  <si>
    <t>804200О.99.0.ББ52АЗ20000</t>
  </si>
  <si>
    <t>42Г42002800300301001100</t>
  </si>
  <si>
    <t>физкультурно-спортивной</t>
  </si>
  <si>
    <t xml:space="preserve">Закон  от 06.10.1999 №184-Ф3 "Об общих принципах организации законодательных (представительных) и исполнительных органов государственной власти субъектов  Российской Федерации"                                    Закон  от 06.10.2003 №131-Ф3 "Об общих принципах организации местного самоуправления в Российской Федерации"                                                                                    Закон  от 29.12.2012 №273-Ф3 "Об  образовании в Российской Федерации"                                                                                        Приказ от 29.08.2013 №1008 "Об утверждении Порядка организации и осуществления образовательной деятельности по дополнительным общеобразовательным программам"                                                                             </t>
  </si>
  <si>
    <t>МБОУДО «ДЮСШ № 1»; МАОУДО «ДЮСШ № 11»</t>
  </si>
  <si>
    <t>ББ54</t>
  </si>
  <si>
    <t>801012О.99.0.ББ54АА64000</t>
  </si>
  <si>
    <t>42.Д42.0</t>
  </si>
  <si>
    <t>Реализация дополнительных предпрофессиональных программ в области физической культуры и спорта</t>
  </si>
  <si>
    <t>42Д42000300400101009100</t>
  </si>
  <si>
    <t>Обучающиеся за исключением обучающихся с ограниченными возможностями здоровья (ОВЗ) и детей-инвалидов</t>
  </si>
  <si>
    <t>Сложно-координационные виды спорта</t>
  </si>
  <si>
    <t>этап начальной подготовки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</si>
  <si>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</si>
  <si>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 xml:space="preserve">Закон  от 06.10.1999 №184-Ф3 "Об общих принципах организации законодательных (представительных) и исполнительных органов государственной власти субъектов  Российской Федерации"                                    Закон  от 06.10.2003 №131-Ф3 "Об общих принципах организации местного самоуправления в Российской Федерации"                                                                                    Закон  от 29.12.2012 №273-Ф3 "Об  образовании в Российской Федерации"                                                             Приказ от 29.08.2013 №1008 "Об утверждении Порядка организации и осуществления образовательной деятельности по дополнительным общеобразовательным программам"                                                                             </t>
  </si>
  <si>
    <t>801012О.99.0.ББ54АА72000</t>
  </si>
  <si>
    <t>42Д42000300400201008100</t>
  </si>
  <si>
    <t>тренировочный этап</t>
  </si>
  <si>
    <t>МБОУДО «ДЮСШ № 2»; МБОУДО «ДЮСШ № 8 «Юность»»; МАОУДО «ДЮСШ № 11»; МБОУДО «ДЮСШ № 12»</t>
  </si>
  <si>
    <t>801012О.99.0.ББ54АА32000</t>
  </si>
  <si>
    <t>42Д42000300200101003100</t>
  </si>
  <si>
    <t>Командные игровые виды спорта</t>
  </si>
  <si>
    <t>801012О.99.0.ББ54АА40000</t>
  </si>
  <si>
    <t>42Д42000300200201002100</t>
  </si>
  <si>
    <t>МБОУДО «ДЮСШ № 6»; МБОУДО «ДЮСШ № 8 «Юность»»; МБОУДО «ДЮСШ № 9»</t>
  </si>
  <si>
    <t>801012О.99.0.ББ54АВ56000</t>
  </si>
  <si>
    <t>42Д42000301800101009100</t>
  </si>
  <si>
    <t>Спортивные единоборства</t>
  </si>
  <si>
    <t>801012О.99.0.ББ54АВ64000</t>
  </si>
  <si>
    <t>42Д42000301800201008100</t>
  </si>
  <si>
    <t>МАОУДО «ДЮСШ №3 «Лидер»»; МБОУДО «ДЮСШ № 4»</t>
  </si>
  <si>
    <t>801012О.99.0.ББ54АА00000</t>
  </si>
  <si>
    <t>42Д42000300100101005100</t>
  </si>
  <si>
    <t>Игровые виды спорта</t>
  </si>
  <si>
    <t>801012О.99.0.ББ54АА08000</t>
  </si>
  <si>
    <t>42Д42000300100201004100</t>
  </si>
  <si>
    <t>МАОУДО «ДЮСШ №3 «Лидер»»; МБОУДО «ДЮСШ № 6»; МБОУДО «ДЮСШ № 7»</t>
  </si>
  <si>
    <t>801012О.99.0.ББ54АГ52000</t>
  </si>
  <si>
    <t>42Д42000302100101003100</t>
  </si>
  <si>
    <t>Циклические, скоростно-силовые виды спорта и многоборья</t>
  </si>
  <si>
    <t>Приказ Министерство спорта РФ от 12.09.2013 № 730 Об утверждении федеральных государственных требований к минимуму содержания, структуре, условиям реализации дополнительных предпрофессиональных программ в области физической культуры и спорта и к срокам обучения по этим программам
Федеральный закон Государственная Дума РФ от 06.10.2003 № 131-ФЗ Об общих принципах организации местного самоуправления в Российской Федерации
Федеральный закон Государственная Дума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</si>
  <si>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801012О.99.0.ББ54АГ60000</t>
  </si>
  <si>
    <t>42Д42000302100201002100</t>
  </si>
  <si>
    <t>МОУДО «ГДЮЦ «Спортивный»; МАУ «Спортивный город»</t>
  </si>
  <si>
    <t>30002128200000000002101</t>
  </si>
  <si>
    <t>30.002.1</t>
  </si>
  <si>
    <t>Организация и проведение официальных физкультурных (физкультурно-оздоровительных) мероприятий</t>
  </si>
  <si>
    <t>Мероприятия</t>
  </si>
  <si>
    <t>Работа</t>
  </si>
  <si>
    <t>В интересах общества</t>
  </si>
  <si>
    <t>Количество мероприятий Штука</t>
  </si>
  <si>
    <t xml:space="preserve">Закон от 2007-12-04 №329-ФЗ (О физической культуре и спорте в Российской Федерации (подп.3 п.1 ст.9))                                                           </t>
  </si>
  <si>
    <t>30007128900000000000101</t>
  </si>
  <si>
    <t>30.007.1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</si>
  <si>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</si>
  <si>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Оздоровление</t>
  </si>
  <si>
    <t>Физические лица (граждане Российской Федерации)</t>
  </si>
  <si>
    <t>Количество привлеченных лиц Человек</t>
  </si>
  <si>
    <t xml:space="preserve">Закон от 2007-12-04 №329-ФЗ (О физической культуре и спорте в Российской Федерации (подп.10 п.1 ст.9));
Закон от 2007-12-04 №329-ФЗ (О физической культуре и спорте в Российской Федерации (подп.5 п.2 ст.8))                                    </t>
  </si>
  <si>
    <t>30014128600000000004101</t>
  </si>
  <si>
    <t>30.014.1</t>
  </si>
  <si>
    <t>Проведение занятий физкультурно-спортивной направленности по месту проживания граждан</t>
  </si>
  <si>
    <t>Проведение занятий</t>
  </si>
  <si>
    <t>Количество занятий Штука</t>
  </si>
  <si>
    <t>Уровень удовлетворенности граждан качеством предоставления государственных и муниципальных услуг (работ) (Процент)</t>
  </si>
  <si>
    <t>Закон от 2007-12-04 №329-ФЗ (О физической культуре и спорте в Российской Федерации (подп.3 п.1 ст.9))</t>
  </si>
  <si>
    <t>МАУ «Спортивный город»; МБУ ЦС «Металлург»; МБУ СК «Сокол»; МБУ ФОК «Пламя»</t>
  </si>
  <si>
    <t>30015129200000000005101</t>
  </si>
  <si>
    <t>30.015.1</t>
  </si>
  <si>
    <t>Обеспечение доступа к объектам спорта</t>
  </si>
  <si>
    <t>93.11; 93.19</t>
  </si>
  <si>
    <t>Закон от 2007-12-04 №329-ФЗ (О физической культуре и спорте в Российской Федерации (подп.1.1 п.1 ст.9));
 от 2007-12-04 №329-ФЗ (О физической культуре и спорте в Российской Федерации (подп.4.2 п.1 ст.8))</t>
  </si>
  <si>
    <t>МБУ СК «Сокол»; МБУ ФОК «Пламя»</t>
  </si>
  <si>
    <t>30018129300000000001101</t>
  </si>
  <si>
    <t>30.018.1</t>
  </si>
  <si>
    <t>Проведение тестирования выполнения нормативов испытаний (тестов) комплекса ГТО</t>
  </si>
  <si>
    <t>Количество мероприятий (Штука)</t>
  </si>
  <si>
    <t>Закон от 2007-12-04 №329-ФЗ (О физической культуре и спорте в Российской Федерации (п.4 ст.9.1))</t>
  </si>
  <si>
    <t>Приложение № 2 к приказу от 25.12.2018 г. № 452</t>
  </si>
  <si>
    <t xml:space="preserve">Наименование учреждения </t>
  </si>
  <si>
    <t>Наименование муниципальной услуги или работы</t>
  </si>
  <si>
    <t>Реестровый номер услуги</t>
  </si>
  <si>
    <r>
      <t>Объем муниципальной услуги (V</t>
    </r>
    <r>
      <rPr>
        <b/>
        <vertAlign val="subscript"/>
        <sz val="11"/>
        <rFont val="Times New Roman"/>
        <family val="1"/>
        <charset val="204"/>
      </rPr>
      <t>i</t>
    </r>
    <r>
      <rPr>
        <b/>
        <sz val="11"/>
        <rFont val="Times New Roman"/>
        <family val="1"/>
        <charset val="204"/>
      </rPr>
      <t>)</t>
    </r>
  </si>
  <si>
    <r>
      <t>Объем муниципальной работы (V</t>
    </r>
    <r>
      <rPr>
        <b/>
        <vertAlign val="subscript"/>
        <sz val="11"/>
        <rFont val="Times New Roman"/>
        <family val="1"/>
        <charset val="204"/>
      </rPr>
      <t>w</t>
    </r>
    <r>
      <rPr>
        <b/>
        <sz val="11"/>
        <rFont val="Times New Roman"/>
        <family val="1"/>
        <charset val="204"/>
      </rPr>
      <t>)</t>
    </r>
  </si>
  <si>
    <t>7</t>
  </si>
  <si>
    <t>дети за исключением детей с ограниченными возможностями здоровья (ОВЗ) и детей-инвалидов</t>
  </si>
  <si>
    <t>Велоспорт-шоссе</t>
  </si>
  <si>
    <t>МБОУДО «ДЮСШ № 8 «Юность»»</t>
  </si>
  <si>
    <t>Спортивно-оздоровительные группы</t>
  </si>
  <si>
    <t>Муниципальные</t>
  </si>
  <si>
    <t>4 324,00</t>
  </si>
  <si>
    <t>МАУ «Спортивный город»</t>
  </si>
  <si>
    <t>не предусмотрен</t>
  </si>
  <si>
    <t>МБУ СК «Сокол»</t>
  </si>
  <si>
    <t>МБУ ФОК «Пламя»</t>
  </si>
  <si>
    <t>МБУ ЦС «Металлург»</t>
  </si>
  <si>
    <t>Начальник управление ресурсного обеспечения  ____________________ С.И.Хрущева</t>
  </si>
  <si>
    <t>Главный консультант (экономист) управления ресурсного обеспечения ____________________ О.Н.Фаворова</t>
  </si>
  <si>
    <t>Приложение № 3 к приказу от 25.12.2018 № 452</t>
  </si>
  <si>
    <t xml:space="preserve">ЗНАЧЕНИЯ БАЗОВЫХ НОРМАТИВОВ ЗАТРАТ НА ОКАЗАНИЕ МУНИЦИПАЛЬНЫХ УСЛУГ  НА 2019 ГОД И ПЛАНОВЫЙ ПЕРИОД 2020 и 2021 ГОДОВ, РУБ. ПОДВЕДОМСТВЕННЫХ УЧРЕЖДЕНИЙ ДЕПАРТАМЕНТА ПО ФИЗИЧЕСКОЙ КУЛЬТУРЕ И СПОРТУ АДМИНИСТРАЦИИ ГОРОДА ЛИПЕЦКА </t>
  </si>
  <si>
    <t>№ п./п.</t>
  </si>
  <si>
    <t>Наименование базовой услуги</t>
  </si>
  <si>
    <r>
      <t>Затраты, непосредственно связанные с оказанием муниципальной услуги (N</t>
    </r>
    <r>
      <rPr>
        <vertAlign val="superscript"/>
        <sz val="14"/>
        <rFont val="Times New Roman"/>
        <family val="1"/>
        <charset val="204"/>
      </rPr>
      <t>непоср</t>
    </r>
    <r>
      <rPr>
        <vertAlign val="subscript"/>
        <sz val="14"/>
        <rFont val="Times New Roman"/>
        <family val="1"/>
        <charset val="204"/>
      </rPr>
      <t>iбаз)</t>
    </r>
  </si>
  <si>
    <r>
      <t>Затраты на общехозяйственные нужды на оказание муниципальной услуги (N</t>
    </r>
    <r>
      <rPr>
        <vertAlign val="superscript"/>
        <sz val="14"/>
        <rFont val="Times New Roman"/>
        <family val="1"/>
        <charset val="204"/>
      </rPr>
      <t>общ</t>
    </r>
    <r>
      <rPr>
        <vertAlign val="subscript"/>
        <sz val="14"/>
        <rFont val="Times New Roman"/>
        <family val="1"/>
        <charset val="204"/>
      </rPr>
      <t>iбаз</t>
    </r>
    <r>
      <rPr>
        <sz val="14"/>
        <rFont val="Times New Roman"/>
        <family val="1"/>
        <charset val="204"/>
      </rPr>
      <t>)</t>
    </r>
  </si>
  <si>
    <r>
      <t>Базовый норматив  затрат на оказание муниципальной услуги (N</t>
    </r>
    <r>
      <rPr>
        <vertAlign val="subscript"/>
        <sz val="12"/>
        <rFont val="Times New Roman"/>
        <family val="1"/>
        <charset val="204"/>
      </rPr>
      <t>iбаз</t>
    </r>
    <r>
      <rPr>
        <sz val="12"/>
        <rFont val="Times New Roman"/>
        <family val="1"/>
        <charset val="204"/>
      </rPr>
      <t>)</t>
    </r>
  </si>
  <si>
    <r>
      <t>Затраты на оплату труда с начислениями на выплаты по оплате труда работников, непосредственно связанных с оказанием муниципальной услуги (N</t>
    </r>
    <r>
      <rPr>
        <vertAlign val="superscript"/>
        <sz val="10"/>
        <rFont val="Times New Roman"/>
        <family val="1"/>
        <charset val="204"/>
      </rPr>
      <t>ОТ1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</si>
  <si>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Затраты на приобретение материальных запасов и особо ценного движимого имущества, потребляемого (используемого) в процессе оказания муниципальной услуги  (N</t>
    </r>
    <r>
      <rPr>
        <vertAlign val="superscript"/>
        <sz val="10"/>
        <rFont val="Times New Roman"/>
        <family val="1"/>
        <charset val="204"/>
      </rPr>
      <t>МЗ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</si>
  <si>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Иные затраты, непосредственно связанные с оказанием муниципальной услуги (N</t>
    </r>
    <r>
      <rPr>
        <vertAlign val="superscript"/>
        <sz val="10"/>
        <rFont val="Times New Roman"/>
        <family val="1"/>
        <charset val="204"/>
      </rPr>
      <t>ИНЗ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</si>
  <si>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Базовый норматив затрат, непосредственно связанных с оказанием муниципальной услуги (N</t>
    </r>
    <r>
      <rPr>
        <vertAlign val="superscript"/>
        <sz val="10"/>
        <rFont val="Times New Roman"/>
        <family val="1"/>
        <charset val="204"/>
      </rPr>
      <t>непоср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</si>
  <si>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Затраты на коммунальные услуги для муниципальной услуги (N</t>
    </r>
    <r>
      <rPr>
        <vertAlign val="superscript"/>
        <sz val="10"/>
        <rFont val="Times New Roman"/>
        <family val="1"/>
        <charset val="204"/>
      </rPr>
      <t>КУ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</si>
  <si>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Затраты на содержание объектов недвижимого имущества  необходимого для выполнения муниципального задания (в том числе затраты на арендные платежи) (N</t>
    </r>
    <r>
      <rPr>
        <vertAlign val="superscript"/>
        <sz val="10"/>
        <rFont val="Times New Roman"/>
        <family val="1"/>
        <charset val="204"/>
      </rPr>
      <t>СНИ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</si>
  <si>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Затраты на содержание объектов особо ценного движимого имущества, необходимого для выполнения муниципального задания (N</t>
    </r>
    <r>
      <rPr>
        <vertAlign val="superscript"/>
        <sz val="10"/>
        <rFont val="Times New Roman"/>
        <family val="1"/>
        <charset val="204"/>
      </rPr>
      <t>СОЦИ</t>
    </r>
    <r>
      <rPr>
        <sz val="10"/>
        <rFont val="Times New Roman"/>
        <family val="1"/>
        <charset val="204"/>
      </rPr>
      <t>iбаз)</t>
    </r>
  </si>
  <si>
    <r>
      <t>Затраты на приобретение услуг связи для муниципальной услуги (N</t>
    </r>
    <r>
      <rPr>
        <vertAlign val="superscript"/>
        <sz val="10"/>
        <rFont val="Times New Roman"/>
        <family val="1"/>
        <charset val="204"/>
      </rPr>
      <t>УС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</si>
  <si>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Затраты на приобретение транспортных услуг для  муниципальной услуги (N</t>
    </r>
    <r>
      <rPr>
        <vertAlign val="superscript"/>
        <sz val="10"/>
        <rFont val="Times New Roman"/>
        <family val="1"/>
        <charset val="204"/>
      </rPr>
      <t>ТУ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</si>
  <si>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Затраты на оплату труда с начислениями на выплаты по оплате труда, а также прочие выплаты работников, которые не принимают непосредственного участия в оказании муниципальной услуги (N</t>
    </r>
    <r>
      <rPr>
        <vertAlign val="superscript"/>
        <sz val="10"/>
        <rFont val="Times New Roman"/>
        <family val="1"/>
        <charset val="204"/>
      </rPr>
      <t>ОТ2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</si>
  <si>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Затраты на прочие общехозяйственные нужды на оказание муниципальной услуги (N</t>
    </r>
    <r>
      <rPr>
        <vertAlign val="superscript"/>
        <sz val="10"/>
        <rFont val="Times New Roman"/>
        <family val="1"/>
        <charset val="204"/>
      </rPr>
      <t>ПНЗ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</si>
  <si>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r>
      <t>Всего затраты на общехозяйственные нужды на оказание муниципальной услуги (N</t>
    </r>
    <r>
      <rPr>
        <vertAlign val="superscript"/>
        <sz val="10"/>
        <rFont val="Times New Roman"/>
        <family val="1"/>
        <charset val="204"/>
      </rPr>
      <t>общ</t>
    </r>
    <r>
      <rPr>
        <vertAlign val="subscript"/>
        <sz val="10"/>
        <rFont val="Times New Roman"/>
        <family val="1"/>
        <charset val="204"/>
      </rPr>
      <t>iбаз</t>
    </r>
    <r>
      <rPr>
        <sz val="10"/>
        <rFont val="Times New Roman"/>
        <family val="1"/>
        <charset val="204"/>
      </rPr>
      <t>)</t>
    </r>
  </si>
  <si>
    <t>931900О.99.0.БВ27АА11006</t>
  </si>
  <si>
    <t>отраслевой корректирующий коэффициент настольный теннис 1,05</t>
  </si>
  <si>
    <t>Приложение № 4 к приказу от 25.12.2018 № 452</t>
  </si>
  <si>
    <t>УТВЕРЖДЕНО:</t>
  </si>
  <si>
    <t>________________________  О.А.Токарев</t>
  </si>
  <si>
    <t xml:space="preserve"> " ____ " ________ 2018 г.</t>
  </si>
  <si>
    <t xml:space="preserve">ЗНАЧЕНИЯ НОРМАТИВОВ ЗАТРАТ НА ОКАЗАНИЕ МУНИЦИПАЛЬНЫХ РАБОТ  НА 2019 ГОД И ПЛАНОВЫЙ ПЕРИОД 2020-  2021 ГОДОВ, РУБ.  ПО ПОДВЕДОМСТВЕННЫМ УЧРЕЖДЕНИЯМ ДЕПАРТАМЕНТА ПО ФИЗИЧЕСКОЙ КУЛЬТУРЕ И СПОРТУ АДМИНИСТРАЦИИ ГОРОДА ЛИПЕЦКА </t>
  </si>
  <si>
    <t>Муниципальная работа</t>
  </si>
  <si>
    <t>Наименование учреждения</t>
  </si>
  <si>
    <r>
      <t>Затраты, непосредственно связанные с оказанием муниципальной работы (N</t>
    </r>
    <r>
      <rPr>
        <vertAlign val="superscript"/>
        <sz val="11"/>
        <rFont val="Times New Roman"/>
        <family val="1"/>
        <charset val="204"/>
      </rPr>
      <t>непоср</t>
    </r>
    <r>
      <rPr>
        <vertAlign val="subscript"/>
        <sz val="11"/>
        <rFont val="Times New Roman"/>
        <family val="1"/>
        <charset val="204"/>
      </rPr>
      <t>iбаз)</t>
    </r>
  </si>
  <si>
    <r>
      <t>Затраты на общехозяйственные нужды на оказание муниципальной работы (N</t>
    </r>
    <r>
      <rPr>
        <vertAlign val="superscript"/>
        <sz val="11"/>
        <rFont val="Times New Roman"/>
        <family val="1"/>
        <charset val="204"/>
      </rPr>
      <t>общ</t>
    </r>
    <r>
      <rPr>
        <vertAlign val="subscript"/>
        <sz val="11"/>
        <rFont val="Times New Roman"/>
        <family val="1"/>
        <charset val="204"/>
      </rPr>
      <t>iбаз</t>
    </r>
    <r>
      <rPr>
        <sz val="11"/>
        <rFont val="Times New Roman"/>
        <family val="1"/>
        <charset val="204"/>
      </rPr>
      <t>)</t>
    </r>
  </si>
  <si>
    <r>
      <t>Норматив  затрат на оказание муниципальной работы (N</t>
    </r>
    <r>
      <rPr>
        <vertAlign val="subscript"/>
        <sz val="11"/>
        <rFont val="Times New Roman"/>
        <family val="1"/>
        <charset val="204"/>
      </rPr>
      <t>iбаз</t>
    </r>
    <r>
      <rPr>
        <sz val="11"/>
        <rFont val="Times New Roman"/>
        <family val="1"/>
        <charset val="204"/>
      </rPr>
      <t>)</t>
    </r>
  </si>
  <si>
    <r>
      <t>Затраты на оплату труда с начислениями на выплаты по оплате труда работников, непосредственно связанных с оказанием муниципальной работы (N</t>
    </r>
    <r>
      <rPr>
        <vertAlign val="superscript"/>
        <sz val="8"/>
        <rFont val="Times New Roman"/>
        <family val="1"/>
        <charset val="204"/>
      </rPr>
      <t>ОТ1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</si>
  <si>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Затраты на приобретение материальных запасов и особо ценного движимого имущества, потребляемого (используемого) в процессе оказания муниципальной работы  (N</t>
    </r>
    <r>
      <rPr>
        <vertAlign val="superscript"/>
        <sz val="8"/>
        <rFont val="Times New Roman"/>
        <family val="1"/>
        <charset val="204"/>
      </rPr>
      <t>МЗ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</si>
  <si>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Иные затраты, непосредственно связанные с оказанием муниципальной работы (N</t>
    </r>
    <r>
      <rPr>
        <vertAlign val="superscript"/>
        <sz val="8"/>
        <rFont val="Times New Roman"/>
        <family val="1"/>
        <charset val="204"/>
      </rPr>
      <t>ИНЗ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</si>
  <si>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Всего норматив затрат, непосредственно связанных с оказанием муниципальной работы (N</t>
    </r>
    <r>
      <rPr>
        <vertAlign val="superscript"/>
        <sz val="8"/>
        <rFont val="Times New Roman"/>
        <family val="1"/>
        <charset val="204"/>
      </rPr>
      <t>непоср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</si>
  <si>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Затраты на коммунальные услуги для муниципальной работы (N</t>
    </r>
    <r>
      <rPr>
        <vertAlign val="superscript"/>
        <sz val="8"/>
        <rFont val="Times New Roman"/>
        <family val="1"/>
        <charset val="204"/>
      </rPr>
      <t>КУ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</si>
  <si>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Затраты на содержание объектов недвижимого имущества  необходимого для выполнения муниципального задания (в том числе затраты на арендные платежи) (N</t>
    </r>
    <r>
      <rPr>
        <vertAlign val="superscript"/>
        <sz val="8"/>
        <rFont val="Times New Roman"/>
        <family val="1"/>
        <charset val="204"/>
      </rPr>
      <t>СНИ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</si>
  <si>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Затраты на содержание объектов особо ценного движимого имущества, необходимого для выполнения муниципального задания (N</t>
    </r>
    <r>
      <rPr>
        <vertAlign val="superscript"/>
        <sz val="8"/>
        <rFont val="Times New Roman"/>
        <family val="1"/>
        <charset val="204"/>
      </rPr>
      <t>СОЦИ</t>
    </r>
    <r>
      <rPr>
        <sz val="8"/>
        <rFont val="Times New Roman"/>
        <family val="1"/>
        <charset val="204"/>
      </rPr>
      <t>iбаз)</t>
    </r>
  </si>
  <si>
    <r>
      <t>Затраты на приобретение услуг связи для муниципальной работы (N</t>
    </r>
    <r>
      <rPr>
        <vertAlign val="superscript"/>
        <sz val="8"/>
        <rFont val="Times New Roman"/>
        <family val="1"/>
        <charset val="204"/>
      </rPr>
      <t>УС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</si>
  <si>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Затраты на приобретение транспортных услуг для  муниципальной работы (N</t>
    </r>
    <r>
      <rPr>
        <vertAlign val="superscript"/>
        <sz val="8"/>
        <rFont val="Times New Roman"/>
        <family val="1"/>
        <charset val="204"/>
      </rPr>
      <t>ТУ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</si>
  <si>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Затраты на оплату труда с начислениями на выплаты по оплате труда, включая административно-управленческий персонал.(N</t>
    </r>
    <r>
      <rPr>
        <vertAlign val="superscript"/>
        <sz val="8"/>
        <rFont val="Times New Roman"/>
        <family val="1"/>
        <charset val="204"/>
      </rPr>
      <t>ОТ2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</si>
  <si>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Затраты на прочие общехозяйственные нужды на оказание муниципальной работы (N</t>
    </r>
    <r>
      <rPr>
        <vertAlign val="superscript"/>
        <sz val="8"/>
        <rFont val="Times New Roman"/>
        <family val="1"/>
        <charset val="204"/>
      </rPr>
      <t>ПНЗ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</si>
  <si>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r>
      <t>Всего норматив затрат на общехозяйственные нужды на оказание муниципальной работы (N</t>
    </r>
    <r>
      <rPr>
        <vertAlign val="superscript"/>
        <sz val="8"/>
        <rFont val="Times New Roman"/>
        <family val="1"/>
        <charset val="204"/>
      </rPr>
      <t>общ</t>
    </r>
    <r>
      <rPr>
        <vertAlign val="subscript"/>
        <sz val="8"/>
        <rFont val="Times New Roman"/>
        <family val="1"/>
        <charset val="204"/>
      </rPr>
      <t>iбаз</t>
    </r>
    <r>
      <rPr>
        <sz val="8"/>
        <rFont val="Times New Roman"/>
        <family val="1"/>
        <charset val="204"/>
      </rPr>
      <t>)</t>
    </r>
  </si>
  <si>
    <t>МБУ СК "Сокол"</t>
  </si>
  <si>
    <t>МБУ ФОК "Пламя"</t>
  </si>
  <si>
    <t>МАУ "Спортивный город"</t>
  </si>
  <si>
    <t>МОУДО "ГДЮЦ "Спортивный""</t>
  </si>
  <si>
    <t>МБУ СК "Металлург"</t>
  </si>
  <si>
    <t>МОУДО "СШОР № 10"</t>
  </si>
  <si>
    <t>Приложение № 5 к приказу от 25.12.2018 г. № 452</t>
  </si>
  <si>
    <t>УТВЕРЖДАЮ:</t>
  </si>
  <si>
    <t>Председатель департамента</t>
  </si>
  <si>
    <t>по физической культуре и спорту администрации города Липецка</t>
  </si>
  <si>
    <t>_________________ О.А. Токарев</t>
  </si>
  <si>
    <t>Территориальный коэффициент</t>
  </si>
  <si>
    <t>Отраслевой коэффициент (письмо В.В. Романова)</t>
  </si>
  <si>
    <t>Приложение № 6 к приказу от 25.12.2018 г. № 452</t>
  </si>
  <si>
    <t xml:space="preserve">Коэффициент выравнивания </t>
  </si>
  <si>
    <t>Итого:</t>
  </si>
  <si>
    <t xml:space="preserve">                                                                                    </t>
  </si>
  <si>
    <t>Приложение № 7</t>
  </si>
  <si>
    <t xml:space="preserve">                                                                                     </t>
  </si>
  <si>
    <t xml:space="preserve"> " 25 " декабря 2018 г.</t>
  </si>
  <si>
    <t>Наименование учреждений</t>
  </si>
  <si>
    <t>Коэффициент платной деятельности на 2019 год
и плановый период 2020 и 2021 годов</t>
  </si>
  <si>
    <t>Объем средств на муниципальное задание 2017 год (тыс. руб.)</t>
  </si>
  <si>
    <t>Платные услуги 2017 (тыс. руб.)</t>
  </si>
  <si>
    <t>Уменьшение на средства поступающие в порядке возмещения расходов, понесенных в связи с эксплуатацией муниципального имущества, переданного в аренду (безвозмездное пользование) в 2017 году (тыс. руб.)</t>
  </si>
  <si>
    <t>Коэффициент</t>
  </si>
  <si>
    <t>Приложение № 8 к приказу от 25.12.2018 г. № 452</t>
  </si>
  <si>
    <t>Базовый норматив затрат</t>
  </si>
  <si>
    <t>Норматив затрат 11=10*8*9</t>
  </si>
  <si>
    <t>Объем услуги (работы)</t>
  </si>
  <si>
    <t>Сумма затрат по нормативам (13=11*12)</t>
  </si>
  <si>
    <t>Оплата налогов</t>
  </si>
  <si>
    <t>Субсидия на выполнение муниципального задания</t>
  </si>
  <si>
    <t>5,00</t>
  </si>
  <si>
    <t>ТЕРРИТОРИАЛЬНЫЙ И ОТРАСЛЕВОЙ КОЭФФИЦИЕНТЫ</t>
  </si>
  <si>
    <t>ОБЪЁМ МУНИЦИПАЛЬНОЙ УСЛУГИ (РАБОТЫ) ПО УЧРЕЖДЕНИЯМ ПОДВЕДОМСТВЕННЫМ ДЕПАРТАМЕНТУ ПО ФИЗИЧЕСКОЙ КУЛЬТУРЕ И СПОРТУ АДМИНИСТРАЦИИ ГОРОДА ЛИПЕЦКА</t>
  </si>
  <si>
    <t>ПЕРЕЧЕНЬ МУНИЦИПАЛЬНЫХ УСЛУГ (РАБОТ) ПО УЧРЕЖДЕНИЯМ ПОДВЕДОМСТВЕННЫМ ДЕПАРТАМЕНТУ ПО ФИЗИЧЕСКОЙ КУЛЬТУРЕ И СПОРТУ АДМИНИСТРАЦИИ ГОРОДА ЛИПЕЦКА</t>
  </si>
  <si>
    <t>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</si>
</sst>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00"/>
    <numFmt numFmtId="165" formatCode="#,##0.000"/>
    <numFmt numFmtId="166" formatCode="#,##0.0"/>
    <numFmt numFmtId="167" formatCode="#,##0.0000000000"/>
  </numFmts>
  <fonts count="5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3" borderId="10" applyNumberFormat="0" applyAlignment="0" applyProtection="0"/>
    <xf numFmtId="0" fontId="17" fillId="14" borderId="11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10" applyNumberFormat="0" applyAlignment="0" applyProtection="0"/>
    <xf numFmtId="0" fontId="24" fillId="0" borderId="15" applyNumberFormat="0" applyFill="0" applyAlignment="0" applyProtection="0"/>
    <xf numFmtId="0" fontId="25" fillId="17" borderId="0" applyNumberFormat="0" applyBorder="0" applyAlignment="0" applyProtection="0"/>
    <xf numFmtId="0" fontId="13" fillId="5" borderId="16" applyNumberFormat="0" applyFont="0" applyAlignment="0" applyProtection="0"/>
    <xf numFmtId="0" fontId="26" fillId="3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39">
    <xf numFmtId="0" fontId="0" fillId="0" borderId="0" xfId="0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10" fillId="0" borderId="0" xfId="0" applyFont="1"/>
    <xf numFmtId="0" fontId="10" fillId="3" borderId="0" xfId="0" applyFont="1" applyFill="1"/>
    <xf numFmtId="0" fontId="10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" fontId="0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49" fontId="11" fillId="0" borderId="0" xfId="0" applyNumberFormat="1" applyFont="1"/>
    <xf numFmtId="49" fontId="4" fillId="0" borderId="0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35" fillId="0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1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30" fillId="0" borderId="9" xfId="0" applyFont="1" applyFill="1" applyBorder="1" applyAlignment="1"/>
    <xf numFmtId="49" fontId="1" fillId="0" borderId="1" xfId="0" applyNumberFormat="1" applyFont="1" applyFill="1" applyBorder="1" applyAlignment="1">
      <alignment horizontal="left" wrapText="1"/>
    </xf>
    <xf numFmtId="0" fontId="30" fillId="0" borderId="2" xfId="0" applyFont="1" applyFill="1" applyBorder="1" applyAlignment="1">
      <alignment wrapText="1"/>
    </xf>
    <xf numFmtId="4" fontId="40" fillId="0" borderId="2" xfId="0" applyNumberFormat="1" applyFont="1" applyFill="1" applyBorder="1" applyAlignment="1">
      <alignment horizontal="right" wrapText="1"/>
    </xf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1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0" fontId="30" fillId="0" borderId="1" xfId="0" applyFont="1" applyFill="1" applyBorder="1"/>
    <xf numFmtId="49" fontId="11" fillId="0" borderId="1" xfId="0" applyNumberFormat="1" applyFont="1" applyFill="1" applyBorder="1"/>
    <xf numFmtId="0" fontId="35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11" fillId="0" borderId="20" xfId="0" applyFont="1" applyFill="1" applyBorder="1"/>
    <xf numFmtId="0" fontId="11" fillId="0" borderId="20" xfId="0" applyFont="1" applyFill="1" applyBorder="1" applyAlignment="1">
      <alignment wrapText="1"/>
    </xf>
    <xf numFmtId="0" fontId="11" fillId="0" borderId="19" xfId="0" applyFont="1" applyFill="1" applyBorder="1"/>
    <xf numFmtId="0" fontId="11" fillId="0" borderId="19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/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right"/>
    </xf>
    <xf numFmtId="0" fontId="43" fillId="0" borderId="0" xfId="0" applyFont="1"/>
    <xf numFmtId="0" fontId="38" fillId="0" borderId="0" xfId="0" applyFont="1" applyFill="1" applyAlignment="1">
      <alignment horizontal="left" vertical="center"/>
    </xf>
    <xf numFmtId="0" fontId="44" fillId="0" borderId="0" xfId="0" applyFont="1" applyFill="1"/>
    <xf numFmtId="0" fontId="4" fillId="0" borderId="0" xfId="0" applyFont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4" fontId="49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/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9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wrapText="1"/>
    </xf>
    <xf numFmtId="0" fontId="50" fillId="2" borderId="1" xfId="0" applyFont="1" applyFill="1" applyBorder="1"/>
    <xf numFmtId="49" fontId="4" fillId="2" borderId="1" xfId="0" applyNumberFormat="1" applyFont="1" applyFill="1" applyBorder="1"/>
    <xf numFmtId="49" fontId="11" fillId="2" borderId="1" xfId="0" applyNumberFormat="1" applyFont="1" applyFill="1" applyBorder="1"/>
    <xf numFmtId="0" fontId="0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0" fontId="5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49" fontId="4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164" fontId="11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/>
    <xf numFmtId="164" fontId="11" fillId="2" borderId="1" xfId="0" applyNumberFormat="1" applyFont="1" applyFill="1" applyBorder="1"/>
    <xf numFmtId="0" fontId="52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49" fontId="11" fillId="2" borderId="0" xfId="0" applyNumberFormat="1" applyFont="1" applyFill="1"/>
    <xf numFmtId="0" fontId="43" fillId="0" borderId="0" xfId="0" applyFont="1" applyFill="1" applyAlignment="1"/>
    <xf numFmtId="0" fontId="43" fillId="0" borderId="0" xfId="0" applyFont="1" applyFill="1"/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54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/>
    </xf>
    <xf numFmtId="0" fontId="54" fillId="0" borderId="1" xfId="5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/>
    </xf>
    <xf numFmtId="165" fontId="38" fillId="0" borderId="1" xfId="5" applyNumberFormat="1" applyFont="1" applyFill="1" applyBorder="1" applyAlignment="1">
      <alignment horizontal="center"/>
    </xf>
    <xf numFmtId="166" fontId="38" fillId="0" borderId="1" xfId="5" applyNumberFormat="1" applyFont="1" applyFill="1" applyBorder="1" applyAlignment="1">
      <alignment horizontal="center"/>
    </xf>
    <xf numFmtId="0" fontId="55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165" fontId="38" fillId="0" borderId="1" xfId="49" applyNumberFormat="1" applyFont="1" applyFill="1" applyBorder="1" applyAlignment="1">
      <alignment horizontal="center"/>
    </xf>
    <xf numFmtId="166" fontId="38" fillId="0" borderId="1" xfId="49" applyNumberFormat="1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1" fillId="0" borderId="1" xfId="0" applyNumberFormat="1" applyFont="1" applyFill="1" applyBorder="1" applyAlignment="1">
      <alignment horizontal="center" wrapText="1"/>
    </xf>
    <xf numFmtId="167" fontId="4" fillId="2" borderId="1" xfId="0" applyNumberFormat="1" applyFont="1" applyFill="1" applyBorder="1"/>
    <xf numFmtId="4" fontId="4" fillId="2" borderId="0" xfId="0" applyNumberFormat="1" applyFont="1" applyFill="1"/>
    <xf numFmtId="0" fontId="41" fillId="0" borderId="1" xfId="0" applyFont="1" applyFill="1" applyBorder="1" applyAlignment="1">
      <alignment horizontal="center" wrapText="1"/>
    </xf>
    <xf numFmtId="4" fontId="39" fillId="0" borderId="1" xfId="0" applyNumberFormat="1" applyFont="1" applyFill="1" applyBorder="1" applyAlignment="1">
      <alignment horizontal="center"/>
    </xf>
    <xf numFmtId="4" fontId="39" fillId="2" borderId="1" xfId="0" applyNumberFormat="1" applyFont="1" applyFill="1" applyBorder="1" applyAlignment="1">
      <alignment horizontal="center"/>
    </xf>
    <xf numFmtId="4" fontId="41" fillId="2" borderId="1" xfId="0" applyNumberFormat="1" applyFont="1" applyFill="1" applyBorder="1" applyAlignment="1">
      <alignment horizontal="center" wrapText="1"/>
    </xf>
    <xf numFmtId="167" fontId="4" fillId="2" borderId="0" xfId="0" applyNumberFormat="1" applyFont="1" applyFill="1"/>
    <xf numFmtId="1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4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8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9" fontId="11" fillId="2" borderId="0" xfId="0" applyNumberFormat="1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4" fillId="0" borderId="1" xfId="5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" fontId="11" fillId="2" borderId="1" xfId="0" applyNumberFormat="1" applyFont="1" applyFill="1" applyBorder="1"/>
    <xf numFmtId="4" fontId="11" fillId="2" borderId="1" xfId="0" applyNumberFormat="1" applyFont="1" applyFill="1" applyBorder="1" applyAlignment="1">
      <alignment horizontal="center"/>
    </xf>
  </cellXfs>
  <cellStyles count="56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2" xfId="1"/>
    <cellStyle name="Обычный 2 2" xfId="52"/>
    <cellStyle name="Обычный 2 3" xfId="49"/>
    <cellStyle name="Обычный 3" xfId="2"/>
    <cellStyle name="Обычный 3 2" xfId="53"/>
    <cellStyle name="Обычный 3 3" xfId="50"/>
    <cellStyle name="Обычный 4" xfId="3"/>
    <cellStyle name="Обычный 4 2" xfId="54"/>
    <cellStyle name="Обычный 4 3" xfId="51"/>
    <cellStyle name="Обычный 5" xfId="4"/>
    <cellStyle name="Обычный 5 2" xfId="55"/>
    <cellStyle name="Обычный 5 3" xfId="7"/>
    <cellStyle name="Обычный 6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88;&#1084;&#1072;&#1090;&#1080;&#1074;&#1099;%20&#1088;&#1072;&#1073;&#1086;&#1090;&#1099;%20&#1087;&#1088;&#1080;&#1083;&#1086;&#1078;&#1077;&#1085;&#1080;&#1077;%20&#8470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86;&#1074;&#1099;&#1077;%20&#1085;&#1086;&#1088;&#1084;&#1072;&#1090;&#1080;&#1074;&#1099;%20&#1087;&#1088;&#1080;&#1083;&#1086;&#1078;&#1077;&#1085;&#1080;&#1077;%20&#8470;%203,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кол"/>
      <sheetName val="Пламя"/>
      <sheetName val="Металлург"/>
      <sheetName val="Спорт город"/>
      <sheetName val="д.10"/>
      <sheetName val="ДЮЦ"/>
      <sheetName val="МРОТ"/>
      <sheetName val="Тренеры"/>
      <sheetName val="Медики 2"/>
      <sheetName val="Медики"/>
      <sheetName val="Текущий р."/>
      <sheetName val="Налоги"/>
      <sheetName val="по должностям"/>
      <sheetName val="Приложение № 4"/>
      <sheetName val="Приложение № 4 а"/>
      <sheetName val="Приложение № 5 а"/>
      <sheetName val="Приложение № 6 а"/>
      <sheetName val="Тренажеры"/>
      <sheetName val="СВ"/>
      <sheetName val="пропускная сп"/>
      <sheetName val="рем.1"/>
      <sheetName val="рем.2"/>
      <sheetName val="по долж. список"/>
    </sheetNames>
    <sheetDataSet>
      <sheetData sheetId="0">
        <row r="25">
          <cell r="AM25">
            <v>27275.040000000005</v>
          </cell>
        </row>
        <row r="150">
          <cell r="AM150">
            <v>13148.602626417231</v>
          </cell>
        </row>
        <row r="163">
          <cell r="AM163">
            <v>1928.5714285714287</v>
          </cell>
        </row>
        <row r="188">
          <cell r="CW188">
            <v>4801.0307762228567</v>
          </cell>
        </row>
        <row r="208">
          <cell r="DI208">
            <v>1159.6280785714287</v>
          </cell>
        </row>
        <row r="223">
          <cell r="DI223">
            <v>819.78368571428575</v>
          </cell>
        </row>
        <row r="235">
          <cell r="DI235">
            <v>218.5711714285714</v>
          </cell>
        </row>
        <row r="242">
          <cell r="CW242">
            <v>107.14285714285714</v>
          </cell>
        </row>
        <row r="282">
          <cell r="A282">
            <v>17888.936127814286</v>
          </cell>
        </row>
        <row r="327">
          <cell r="DI327">
            <v>3529.8372839002272</v>
          </cell>
        </row>
        <row r="365">
          <cell r="DN365">
            <v>5552464.6051000003</v>
          </cell>
        </row>
        <row r="393">
          <cell r="DM393">
            <v>2392793.7075</v>
          </cell>
        </row>
        <row r="420">
          <cell r="DM420">
            <v>347830</v>
          </cell>
        </row>
        <row r="445">
          <cell r="CD445">
            <v>1837194.4437012798</v>
          </cell>
        </row>
        <row r="464">
          <cell r="DI464">
            <v>443751.01140000002</v>
          </cell>
        </row>
        <row r="479">
          <cell r="DI479">
            <v>313703.89040000003</v>
          </cell>
        </row>
        <row r="491">
          <cell r="DI491">
            <v>83639.901599999997</v>
          </cell>
        </row>
        <row r="498">
          <cell r="CW498">
            <v>9000</v>
          </cell>
        </row>
        <row r="529">
          <cell r="AW529">
            <v>5396498.5502436003</v>
          </cell>
        </row>
        <row r="571">
          <cell r="DI571">
            <v>1061318.0210095239</v>
          </cell>
        </row>
      </sheetData>
      <sheetData sheetId="1">
        <row r="20">
          <cell r="AM20">
            <v>27275.040000000005</v>
          </cell>
        </row>
        <row r="148">
          <cell r="AM148">
            <v>13800.483578798183</v>
          </cell>
        </row>
        <row r="162">
          <cell r="AM162">
            <v>3714.2857142857142</v>
          </cell>
        </row>
        <row r="187">
          <cell r="CW187">
            <v>11415.570462131111</v>
          </cell>
        </row>
        <row r="214">
          <cell r="DI214">
            <v>3214.5800093333337</v>
          </cell>
        </row>
        <row r="229">
          <cell r="DI229">
            <v>542.08408888888891</v>
          </cell>
        </row>
        <row r="240">
          <cell r="DI240">
            <v>204.44426666666666</v>
          </cell>
        </row>
        <row r="247">
          <cell r="CW247">
            <v>107.14285714285714</v>
          </cell>
        </row>
        <row r="286">
          <cell r="A286">
            <v>22788.057167644449</v>
          </cell>
        </row>
        <row r="330">
          <cell r="DI330">
            <v>4439.6014780952382</v>
          </cell>
        </row>
        <row r="372">
          <cell r="DN372">
            <v>12064066.25336</v>
          </cell>
        </row>
        <row r="412">
          <cell r="DM412">
            <v>4160561.4850000003</v>
          </cell>
        </row>
        <row r="445">
          <cell r="DM445">
            <v>575066.07000000007</v>
          </cell>
        </row>
        <row r="470">
          <cell r="CD470">
            <v>4178098.7891399856</v>
          </cell>
        </row>
        <row r="496">
          <cell r="DI496">
            <v>699551.69594933337</v>
          </cell>
        </row>
        <row r="511">
          <cell r="DI511">
            <v>198402.77653333335</v>
          </cell>
        </row>
        <row r="522">
          <cell r="DI522">
            <v>74826.601599999995</v>
          </cell>
        </row>
        <row r="529">
          <cell r="CW529">
            <v>9000</v>
          </cell>
        </row>
        <row r="559">
          <cell r="AW559">
            <v>6954537.715357868</v>
          </cell>
        </row>
        <row r="600">
          <cell r="DI600">
            <v>1348067.063601905</v>
          </cell>
        </row>
      </sheetData>
      <sheetData sheetId="2">
        <row r="34">
          <cell r="DO34">
            <v>4213948.4150400003</v>
          </cell>
        </row>
        <row r="69">
          <cell r="DM69">
            <v>3276206.8675000002</v>
          </cell>
        </row>
        <row r="100">
          <cell r="DM100">
            <v>483769.32999999996</v>
          </cell>
        </row>
        <row r="111">
          <cell r="CW111">
            <v>3194129.96</v>
          </cell>
        </row>
        <row r="128">
          <cell r="CW128">
            <v>438898.02500000002</v>
          </cell>
        </row>
        <row r="142">
          <cell r="CW142">
            <v>294967.96000000002</v>
          </cell>
        </row>
        <row r="153">
          <cell r="CW153">
            <v>102516</v>
          </cell>
        </row>
        <row r="159">
          <cell r="CW159">
            <v>9000</v>
          </cell>
        </row>
        <row r="180">
          <cell r="DN180">
            <v>3983983.2593840007</v>
          </cell>
        </row>
        <row r="219">
          <cell r="CW219">
            <v>699989.92476190487</v>
          </cell>
        </row>
      </sheetData>
      <sheetData sheetId="3">
        <row r="34">
          <cell r="BB34">
            <v>31482.355269583339</v>
          </cell>
        </row>
        <row r="114">
          <cell r="BB114">
            <v>12372.511822916667</v>
          </cell>
        </row>
        <row r="137">
          <cell r="BB137">
            <v>7232.979166666667</v>
          </cell>
        </row>
        <row r="169">
          <cell r="BB169">
            <v>6692.1426604288217</v>
          </cell>
        </row>
        <row r="176">
          <cell r="CR176">
            <v>797.68</v>
          </cell>
        </row>
        <row r="186">
          <cell r="DI186">
            <v>2066.2947916666667</v>
          </cell>
        </row>
        <row r="192">
          <cell r="DI192">
            <v>50</v>
          </cell>
        </row>
        <row r="198">
          <cell r="CW198">
            <v>93.75</v>
          </cell>
        </row>
        <row r="243">
          <cell r="BB243">
            <v>9245.2036284979185</v>
          </cell>
        </row>
        <row r="250">
          <cell r="DI250">
            <v>312.5</v>
          </cell>
        </row>
        <row r="291">
          <cell r="DG291">
            <v>7996128.2725000009</v>
          </cell>
        </row>
        <row r="344">
          <cell r="CW344">
            <v>4430956.1600000011</v>
          </cell>
        </row>
        <row r="379">
          <cell r="DM379">
            <v>622217.5</v>
          </cell>
        </row>
        <row r="411">
          <cell r="AW411">
            <v>3387882.8160629836</v>
          </cell>
        </row>
        <row r="428">
          <cell r="DI428">
            <v>833338.91999999993</v>
          </cell>
        </row>
        <row r="443">
          <cell r="DI443">
            <v>294597.92</v>
          </cell>
        </row>
        <row r="453">
          <cell r="DI453">
            <v>171900</v>
          </cell>
        </row>
        <row r="459">
          <cell r="CW459">
            <v>9000</v>
          </cell>
        </row>
        <row r="502">
          <cell r="AW502">
            <v>2971328.0531242006</v>
          </cell>
        </row>
        <row r="542">
          <cell r="DI542">
            <v>720187.51785714296</v>
          </cell>
        </row>
      </sheetData>
      <sheetData sheetId="4">
        <row r="58">
          <cell r="BB58">
            <v>14154.504379190234</v>
          </cell>
        </row>
        <row r="155">
          <cell r="BB155">
            <v>4456.154364059249</v>
          </cell>
        </row>
        <row r="200">
          <cell r="BB200">
            <v>2933.69773618915</v>
          </cell>
        </row>
        <row r="212">
          <cell r="DU212">
            <v>2753.19674807198</v>
          </cell>
        </row>
        <row r="230">
          <cell r="CW230">
            <v>633.39543701799494</v>
          </cell>
        </row>
        <row r="243">
          <cell r="CW243">
            <v>308.7403547557841</v>
          </cell>
        </row>
        <row r="250">
          <cell r="CW250">
            <v>82.262159383033421</v>
          </cell>
        </row>
        <row r="256">
          <cell r="CW256">
            <v>11.568123393316196</v>
          </cell>
        </row>
        <row r="289">
          <cell r="BB289">
            <v>8524.4001449228799</v>
          </cell>
        </row>
        <row r="336">
          <cell r="BB336">
            <v>2222.8957770228917</v>
          </cell>
        </row>
      </sheetData>
      <sheetData sheetId="5">
        <row r="44">
          <cell r="BB44">
            <v>62216.468647283989</v>
          </cell>
        </row>
        <row r="131">
          <cell r="BB131">
            <v>8217.5536511388873</v>
          </cell>
        </row>
        <row r="160">
          <cell r="BB160">
            <v>6931.7766666666676</v>
          </cell>
        </row>
        <row r="180">
          <cell r="BB180">
            <v>2948.5666656232406</v>
          </cell>
        </row>
        <row r="204">
          <cell r="DI204">
            <v>3330.5058136666671</v>
          </cell>
        </row>
        <row r="221">
          <cell r="DI221">
            <v>699.2025000000001</v>
          </cell>
        </row>
        <row r="231">
          <cell r="DI231">
            <v>360.04666666666674</v>
          </cell>
        </row>
        <row r="237">
          <cell r="CW237">
            <v>93.75</v>
          </cell>
        </row>
        <row r="271">
          <cell r="BB271">
            <v>8673.7059185559992</v>
          </cell>
        </row>
        <row r="321">
          <cell r="BB321">
            <v>3305.242444915873</v>
          </cell>
        </row>
        <row r="373">
          <cell r="BB373">
            <v>2705.0356262605842</v>
          </cell>
        </row>
        <row r="392">
          <cell r="BB392">
            <v>466.58464384828864</v>
          </cell>
        </row>
        <row r="419">
          <cell r="BB419">
            <v>163.04989535152637</v>
          </cell>
        </row>
        <row r="438">
          <cell r="BB438">
            <v>128.18568450597954</v>
          </cell>
        </row>
        <row r="462">
          <cell r="DI462">
            <v>144.79006781614243</v>
          </cell>
        </row>
        <row r="478">
          <cell r="DI478">
            <v>30.397057701202588</v>
          </cell>
        </row>
        <row r="487">
          <cell r="DI487">
            <v>15.652631822386679</v>
          </cell>
        </row>
        <row r="493">
          <cell r="CW493">
            <v>2.0814061054579094</v>
          </cell>
        </row>
        <row r="527">
          <cell r="BB527">
            <v>377.07980061514246</v>
          </cell>
        </row>
        <row r="577">
          <cell r="BB577">
            <v>143.69177071674045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3"/>
      <sheetName val="Расчет территор"/>
      <sheetName val="Приложение № 5"/>
      <sheetName val="Приложение № 6"/>
      <sheetName val="расчет коэф выравнивания"/>
      <sheetName val="Приложение 8"/>
      <sheetName val="Приложение № 6Б"/>
      <sheetName val="Приложение № 7"/>
    </sheetNames>
    <sheetDataSet>
      <sheetData sheetId="0">
        <row r="31">
          <cell r="T31">
            <v>677705.6100000001</v>
          </cell>
        </row>
        <row r="32">
          <cell r="T32">
            <v>151197.17550000001</v>
          </cell>
        </row>
        <row r="62">
          <cell r="T62">
            <v>1087864.99</v>
          </cell>
        </row>
        <row r="69">
          <cell r="T69">
            <v>940407.35</v>
          </cell>
        </row>
        <row r="70">
          <cell r="T70">
            <v>144678.82</v>
          </cell>
        </row>
        <row r="71">
          <cell r="T71">
            <v>660638.17999999993</v>
          </cell>
        </row>
      </sheetData>
      <sheetData sheetId="1">
        <row r="8">
          <cell r="H8">
            <v>12528</v>
          </cell>
          <cell r="V8">
            <v>43.980000000000004</v>
          </cell>
        </row>
        <row r="10">
          <cell r="AB10">
            <v>0.99860000000000004</v>
          </cell>
        </row>
        <row r="11">
          <cell r="H11">
            <v>95094</v>
          </cell>
          <cell r="V11">
            <v>61.63</v>
          </cell>
        </row>
        <row r="13">
          <cell r="AB13">
            <v>0.98309999999999997</v>
          </cell>
        </row>
        <row r="14">
          <cell r="H14">
            <v>189552</v>
          </cell>
          <cell r="V14">
            <v>61.63</v>
          </cell>
        </row>
        <row r="16">
          <cell r="AB16">
            <v>1.0025999999999999</v>
          </cell>
        </row>
        <row r="17">
          <cell r="H17">
            <v>36</v>
          </cell>
          <cell r="V17">
            <v>764525.37</v>
          </cell>
        </row>
        <row r="19">
          <cell r="AB19">
            <v>0.99850000000000005</v>
          </cell>
        </row>
        <row r="20">
          <cell r="H20">
            <v>3</v>
          </cell>
          <cell r="V20">
            <v>852510.19</v>
          </cell>
        </row>
        <row r="22">
          <cell r="AB22">
            <v>0.99390000000000001</v>
          </cell>
        </row>
        <row r="23">
          <cell r="H23">
            <v>29</v>
          </cell>
          <cell r="V23">
            <v>707622.96</v>
          </cell>
        </row>
        <row r="25">
          <cell r="AB25">
            <v>0.99850000000000005</v>
          </cell>
        </row>
        <row r="26">
          <cell r="V26">
            <v>764361.04</v>
          </cell>
        </row>
        <row r="28">
          <cell r="AB28">
            <v>0.98980000000000001</v>
          </cell>
        </row>
        <row r="29">
          <cell r="Y29">
            <v>167500</v>
          </cell>
        </row>
        <row r="31">
          <cell r="H31">
            <v>17520</v>
          </cell>
          <cell r="V31">
            <v>43.980000000000004</v>
          </cell>
        </row>
        <row r="33">
          <cell r="AB33">
            <v>1.0379</v>
          </cell>
        </row>
        <row r="34">
          <cell r="H34">
            <v>88428</v>
          </cell>
          <cell r="V34">
            <v>61.63</v>
          </cell>
        </row>
        <row r="36">
          <cell r="AB36">
            <v>1.0093000000000001</v>
          </cell>
        </row>
        <row r="37">
          <cell r="H37">
            <v>219948</v>
          </cell>
          <cell r="V37">
            <v>61.63</v>
          </cell>
        </row>
        <row r="39">
          <cell r="AB39">
            <v>1.0135000000000001</v>
          </cell>
        </row>
        <row r="40">
          <cell r="H40">
            <v>44</v>
          </cell>
          <cell r="V40">
            <v>682129.32</v>
          </cell>
        </row>
        <row r="42">
          <cell r="AB42">
            <v>1.0012000000000001</v>
          </cell>
        </row>
        <row r="43">
          <cell r="H43">
            <v>15</v>
          </cell>
          <cell r="V43">
            <v>139428</v>
          </cell>
        </row>
        <row r="45">
          <cell r="AB45">
            <v>1.0082</v>
          </cell>
        </row>
        <row r="46">
          <cell r="H46">
            <v>44</v>
          </cell>
          <cell r="V46">
            <v>658236.21</v>
          </cell>
        </row>
        <row r="48">
          <cell r="AB48">
            <v>1.0014000000000001</v>
          </cell>
        </row>
        <row r="51">
          <cell r="H51">
            <v>6880</v>
          </cell>
          <cell r="V51">
            <v>43.980000000000004</v>
          </cell>
        </row>
        <row r="53">
          <cell r="AB53">
            <v>1.306</v>
          </cell>
        </row>
        <row r="54">
          <cell r="H54">
            <v>2349</v>
          </cell>
          <cell r="V54">
            <v>61.63</v>
          </cell>
        </row>
        <row r="56">
          <cell r="AB56">
            <v>1.0707</v>
          </cell>
        </row>
        <row r="57">
          <cell r="H57">
            <v>11624</v>
          </cell>
          <cell r="V57">
            <v>61.63</v>
          </cell>
        </row>
        <row r="59">
          <cell r="AB59">
            <v>1.4646999999999999</v>
          </cell>
        </row>
        <row r="60">
          <cell r="H60">
            <v>80154</v>
          </cell>
          <cell r="V60">
            <v>61.63</v>
          </cell>
        </row>
        <row r="62">
          <cell r="AB62">
            <v>1.1552</v>
          </cell>
        </row>
        <row r="63">
          <cell r="H63">
            <v>283100</v>
          </cell>
          <cell r="V63">
            <v>61.63</v>
          </cell>
        </row>
        <row r="65">
          <cell r="AB65">
            <v>1.1866000000000001</v>
          </cell>
        </row>
        <row r="66">
          <cell r="H66">
            <v>83</v>
          </cell>
          <cell r="V66">
            <v>674313</v>
          </cell>
        </row>
        <row r="68">
          <cell r="AB68">
            <v>1.0091000000000001</v>
          </cell>
        </row>
        <row r="69">
          <cell r="H69">
            <v>6</v>
          </cell>
          <cell r="V69">
            <v>147934.31</v>
          </cell>
        </row>
        <row r="71">
          <cell r="AB71">
            <v>1.0740000000000001</v>
          </cell>
        </row>
        <row r="72">
          <cell r="H72">
            <v>3</v>
          </cell>
        </row>
        <row r="74">
          <cell r="AB74">
            <v>1.0087999999999999</v>
          </cell>
        </row>
        <row r="75">
          <cell r="Y75">
            <v>1524019</v>
          </cell>
        </row>
        <row r="77">
          <cell r="H77">
            <v>17400</v>
          </cell>
          <cell r="V77">
            <v>43.980000000000004</v>
          </cell>
        </row>
        <row r="79">
          <cell r="AB79">
            <v>1.0418000000000001</v>
          </cell>
        </row>
        <row r="80">
          <cell r="H80">
            <v>45855</v>
          </cell>
          <cell r="V80">
            <v>61.63</v>
          </cell>
        </row>
        <row r="82">
          <cell r="AB82">
            <v>1.0273000000000001</v>
          </cell>
        </row>
        <row r="83">
          <cell r="H83">
            <v>84005</v>
          </cell>
          <cell r="V83">
            <v>61.63</v>
          </cell>
        </row>
        <row r="85">
          <cell r="AB85">
            <v>1.028</v>
          </cell>
        </row>
        <row r="86">
          <cell r="H86">
            <v>4</v>
          </cell>
        </row>
        <row r="88">
          <cell r="AB88">
            <v>0.99780000000000002</v>
          </cell>
        </row>
        <row r="89">
          <cell r="H89">
            <v>19</v>
          </cell>
          <cell r="V89">
            <v>714057.86550000007</v>
          </cell>
        </row>
        <row r="91">
          <cell r="AB91">
            <v>1.0019</v>
          </cell>
        </row>
        <row r="92">
          <cell r="H92">
            <v>2</v>
          </cell>
          <cell r="V92">
            <v>726441.82799999998</v>
          </cell>
        </row>
        <row r="94">
          <cell r="AB94">
            <v>1.0327</v>
          </cell>
        </row>
        <row r="95">
          <cell r="H95">
            <v>16</v>
          </cell>
          <cell r="V95">
            <v>680055.1100000001</v>
          </cell>
        </row>
        <row r="97">
          <cell r="AB97">
            <v>1.0044999999999999</v>
          </cell>
        </row>
        <row r="98">
          <cell r="Y98">
            <v>4400</v>
          </cell>
        </row>
        <row r="100">
          <cell r="H100">
            <v>400</v>
          </cell>
          <cell r="V100">
            <v>164259.78</v>
          </cell>
        </row>
        <row r="102">
          <cell r="AB102">
            <v>1.0075000000000001</v>
          </cell>
        </row>
        <row r="103">
          <cell r="H103">
            <v>360</v>
          </cell>
          <cell r="V103">
            <v>703417.71000000008</v>
          </cell>
        </row>
        <row r="105">
          <cell r="AB105">
            <v>1.0035000000000001</v>
          </cell>
        </row>
        <row r="106">
          <cell r="H106">
            <v>15</v>
          </cell>
          <cell r="V106">
            <v>1052682.79</v>
          </cell>
        </row>
        <row r="108">
          <cell r="AB108">
            <v>1.0098</v>
          </cell>
        </row>
        <row r="109">
          <cell r="H109">
            <v>4</v>
          </cell>
          <cell r="V109">
            <v>1680599.0100000002</v>
          </cell>
        </row>
        <row r="111">
          <cell r="AB111">
            <v>0.97109999999999996</v>
          </cell>
        </row>
        <row r="112">
          <cell r="Y112">
            <v>2508625</v>
          </cell>
        </row>
        <row r="114">
          <cell r="H114">
            <v>20844</v>
          </cell>
          <cell r="V114">
            <v>43.980000000000004</v>
          </cell>
        </row>
        <row r="116">
          <cell r="AB116">
            <v>1.0382</v>
          </cell>
        </row>
        <row r="117">
          <cell r="H117">
            <v>47936</v>
          </cell>
          <cell r="V117">
            <v>61.63</v>
          </cell>
        </row>
        <row r="119">
          <cell r="AB119">
            <v>1.0062</v>
          </cell>
        </row>
        <row r="120">
          <cell r="H120">
            <v>37116</v>
          </cell>
          <cell r="V120">
            <v>61.63</v>
          </cell>
        </row>
        <row r="122">
          <cell r="AB122">
            <v>1.0303</v>
          </cell>
        </row>
        <row r="123">
          <cell r="H123">
            <v>38274</v>
          </cell>
          <cell r="V123">
            <v>61.63</v>
          </cell>
        </row>
        <row r="125">
          <cell r="AB125">
            <v>1.0096000000000001</v>
          </cell>
        </row>
        <row r="126">
          <cell r="H126">
            <v>21688</v>
          </cell>
          <cell r="V126">
            <v>61.63</v>
          </cell>
        </row>
        <row r="128">
          <cell r="AB128">
            <v>1.0214000000000001</v>
          </cell>
        </row>
        <row r="129">
          <cell r="H129">
            <v>13</v>
          </cell>
          <cell r="V129">
            <v>690865.67</v>
          </cell>
        </row>
        <row r="131">
          <cell r="AB131">
            <v>1.0004</v>
          </cell>
        </row>
        <row r="132">
          <cell r="H132">
            <v>5</v>
          </cell>
          <cell r="V132">
            <v>726197.04999999993</v>
          </cell>
        </row>
        <row r="134">
          <cell r="AB134">
            <v>0.99780000000000002</v>
          </cell>
        </row>
        <row r="135">
          <cell r="H135">
            <v>24</v>
          </cell>
          <cell r="V135">
            <v>684248.48</v>
          </cell>
        </row>
        <row r="137">
          <cell r="AB137">
            <v>1.0013000000000001</v>
          </cell>
        </row>
        <row r="138">
          <cell r="H138">
            <v>10</v>
          </cell>
          <cell r="V138">
            <v>807752.4</v>
          </cell>
        </row>
        <row r="140">
          <cell r="AB140">
            <v>0.99199999999999999</v>
          </cell>
        </row>
        <row r="141">
          <cell r="Y141">
            <v>59200</v>
          </cell>
        </row>
        <row r="143">
          <cell r="H143">
            <v>22230</v>
          </cell>
          <cell r="V143">
            <v>43.980000000000004</v>
          </cell>
        </row>
        <row r="145">
          <cell r="AB145">
            <v>1.0375000000000001</v>
          </cell>
        </row>
        <row r="146">
          <cell r="H146">
            <v>68994</v>
          </cell>
          <cell r="V146">
            <v>61.63</v>
          </cell>
        </row>
        <row r="148">
          <cell r="AB148">
            <v>1.0226999999999999</v>
          </cell>
        </row>
        <row r="149">
          <cell r="H149">
            <v>73232</v>
          </cell>
          <cell r="V149">
            <v>61.63</v>
          </cell>
        </row>
        <row r="151">
          <cell r="AB151">
            <v>1.0368999999999999</v>
          </cell>
        </row>
        <row r="152">
          <cell r="H152" t="str">
            <v>8,00</v>
          </cell>
          <cell r="V152">
            <v>211056.73</v>
          </cell>
        </row>
        <row r="154">
          <cell r="AB154">
            <v>1.0065999999999999</v>
          </cell>
        </row>
        <row r="155">
          <cell r="H155">
            <v>19</v>
          </cell>
          <cell r="V155">
            <v>689469.31299999997</v>
          </cell>
        </row>
        <row r="157">
          <cell r="AB157">
            <v>1.0037</v>
          </cell>
        </row>
        <row r="158">
          <cell r="H158" t="str">
            <v>3,00</v>
          </cell>
          <cell r="V158">
            <v>1043385.25</v>
          </cell>
        </row>
        <row r="160">
          <cell r="AB160">
            <v>0.99790000000000001</v>
          </cell>
        </row>
        <row r="161">
          <cell r="H161" t="str">
            <v>24,00</v>
          </cell>
          <cell r="V161">
            <v>748285.16</v>
          </cell>
        </row>
        <row r="163">
          <cell r="AB163">
            <v>0.998</v>
          </cell>
        </row>
        <row r="164">
          <cell r="H164" t="str">
            <v>4,00</v>
          </cell>
          <cell r="V164">
            <v>840024.25</v>
          </cell>
        </row>
        <row r="166">
          <cell r="AB166">
            <v>0.98440000000000005</v>
          </cell>
        </row>
        <row r="167">
          <cell r="Y167">
            <v>492700</v>
          </cell>
        </row>
        <row r="169">
          <cell r="H169">
            <v>19684</v>
          </cell>
          <cell r="V169">
            <v>43.980000000000004</v>
          </cell>
        </row>
        <row r="171">
          <cell r="AB171">
            <v>1.1257999999999999</v>
          </cell>
        </row>
        <row r="172">
          <cell r="H172">
            <v>26182</v>
          </cell>
          <cell r="V172">
            <v>61.63</v>
          </cell>
        </row>
        <row r="174">
          <cell r="AB174">
            <v>1.0746</v>
          </cell>
        </row>
        <row r="175">
          <cell r="H175">
            <v>30360</v>
          </cell>
          <cell r="V175">
            <v>61.63</v>
          </cell>
        </row>
        <row r="177">
          <cell r="AB177">
            <v>1.1097999999999999</v>
          </cell>
        </row>
        <row r="178">
          <cell r="H178">
            <v>30474</v>
          </cell>
          <cell r="V178">
            <v>61.63</v>
          </cell>
        </row>
        <row r="180">
          <cell r="AB180">
            <v>1.0689</v>
          </cell>
        </row>
        <row r="181">
          <cell r="H181">
            <v>76680</v>
          </cell>
          <cell r="V181">
            <v>61.63</v>
          </cell>
        </row>
        <row r="183">
          <cell r="AB183">
            <v>1.1088</v>
          </cell>
        </row>
        <row r="184">
          <cell r="H184">
            <v>20</v>
          </cell>
          <cell r="V184">
            <v>139428</v>
          </cell>
        </row>
        <row r="186">
          <cell r="AB186">
            <v>1.0114000000000001</v>
          </cell>
        </row>
        <row r="187">
          <cell r="H187">
            <v>31</v>
          </cell>
          <cell r="V187">
            <v>684248.48</v>
          </cell>
        </row>
        <row r="189">
          <cell r="AB189">
            <v>1.0032000000000001</v>
          </cell>
        </row>
        <row r="190">
          <cell r="Y190">
            <v>708809</v>
          </cell>
        </row>
        <row r="192">
          <cell r="H192">
            <v>53550</v>
          </cell>
          <cell r="V192">
            <v>43.980000000000004</v>
          </cell>
        </row>
        <row r="194">
          <cell r="AB194">
            <v>1.0339</v>
          </cell>
        </row>
        <row r="195">
          <cell r="H195">
            <v>117153</v>
          </cell>
          <cell r="V195">
            <v>61.63</v>
          </cell>
        </row>
        <row r="197">
          <cell r="AB197">
            <v>1.0092000000000001</v>
          </cell>
        </row>
        <row r="198">
          <cell r="H198">
            <v>64792</v>
          </cell>
          <cell r="V198">
            <v>61.63</v>
          </cell>
        </row>
        <row r="200">
          <cell r="AB200">
            <v>1.0181</v>
          </cell>
        </row>
        <row r="201">
          <cell r="H201">
            <v>21</v>
          </cell>
          <cell r="V201">
            <v>592628.44000000006</v>
          </cell>
        </row>
        <row r="203">
          <cell r="AB203">
            <v>1.0023</v>
          </cell>
        </row>
        <row r="204">
          <cell r="H204">
            <v>120</v>
          </cell>
          <cell r="V204">
            <v>684473.9</v>
          </cell>
        </row>
        <row r="206">
          <cell r="AB206">
            <v>1.0015000000000001</v>
          </cell>
        </row>
        <row r="207">
          <cell r="H207">
            <v>8</v>
          </cell>
          <cell r="V207">
            <v>694213.9</v>
          </cell>
        </row>
        <row r="209">
          <cell r="AB209">
            <v>1.0059</v>
          </cell>
        </row>
        <row r="212">
          <cell r="H212">
            <v>36</v>
          </cell>
          <cell r="V212">
            <v>260227.37</v>
          </cell>
        </row>
        <row r="214">
          <cell r="AB214">
            <v>1.0125</v>
          </cell>
        </row>
        <row r="215">
          <cell r="H215">
            <v>62</v>
          </cell>
          <cell r="V215">
            <v>821971.08</v>
          </cell>
        </row>
        <row r="217">
          <cell r="AB217">
            <v>1.0065</v>
          </cell>
        </row>
        <row r="218">
          <cell r="H218">
            <v>14</v>
          </cell>
          <cell r="V218">
            <v>830817.19000000006</v>
          </cell>
        </row>
        <row r="220">
          <cell r="AB220">
            <v>1.0138</v>
          </cell>
        </row>
        <row r="221">
          <cell r="H221">
            <v>17</v>
          </cell>
          <cell r="V221">
            <v>682740.22</v>
          </cell>
        </row>
        <row r="223">
          <cell r="AB223">
            <v>1.0359</v>
          </cell>
        </row>
        <row r="224">
          <cell r="H224">
            <v>40</v>
          </cell>
          <cell r="V224">
            <v>270724.03999999998</v>
          </cell>
        </row>
        <row r="226">
          <cell r="AB226">
            <v>1.0092000000000001</v>
          </cell>
        </row>
        <row r="227">
          <cell r="H227">
            <v>51</v>
          </cell>
          <cell r="V227">
            <v>845464.08</v>
          </cell>
        </row>
        <row r="229">
          <cell r="AB229">
            <v>1.0073000000000001</v>
          </cell>
        </row>
        <row r="230">
          <cell r="H230">
            <v>4</v>
          </cell>
          <cell r="V230">
            <v>891148.82000000007</v>
          </cell>
        </row>
        <row r="232">
          <cell r="AB232">
            <v>1.0259</v>
          </cell>
        </row>
        <row r="233">
          <cell r="H233">
            <v>1</v>
          </cell>
        </row>
        <row r="235">
          <cell r="AB235">
            <v>1.0169999999999999</v>
          </cell>
        </row>
        <row r="236">
          <cell r="H236">
            <v>36</v>
          </cell>
          <cell r="V236">
            <v>218204.56</v>
          </cell>
        </row>
        <row r="238">
          <cell r="AB238">
            <v>1.0097</v>
          </cell>
        </row>
        <row r="239">
          <cell r="H239">
            <v>18</v>
          </cell>
          <cell r="V239">
            <v>776812.38</v>
          </cell>
        </row>
        <row r="241">
          <cell r="AB241">
            <v>1.0109999999999999</v>
          </cell>
        </row>
        <row r="242">
          <cell r="I242">
            <v>155</v>
          </cell>
        </row>
        <row r="245">
          <cell r="Y245">
            <v>436407</v>
          </cell>
        </row>
        <row r="247">
          <cell r="H247">
            <v>31320</v>
          </cell>
          <cell r="V247">
            <v>43.980000000000004</v>
          </cell>
        </row>
        <row r="249">
          <cell r="AB249">
            <v>2.6269</v>
          </cell>
        </row>
        <row r="250">
          <cell r="H250">
            <v>39013</v>
          </cell>
          <cell r="V250">
            <v>61.63</v>
          </cell>
        </row>
        <row r="252">
          <cell r="AB252">
            <v>2.0783999999999998</v>
          </cell>
        </row>
        <row r="253">
          <cell r="H253">
            <v>67299</v>
          </cell>
          <cell r="V253">
            <v>61.63</v>
          </cell>
        </row>
        <row r="255">
          <cell r="AB255">
            <v>2.665</v>
          </cell>
        </row>
        <row r="256">
          <cell r="H256">
            <v>52104</v>
          </cell>
          <cell r="V256">
            <v>61.63</v>
          </cell>
        </row>
        <row r="258">
          <cell r="AB258">
            <v>2.1979000000000002</v>
          </cell>
        </row>
        <row r="259">
          <cell r="H259">
            <v>35102</v>
          </cell>
          <cell r="V259">
            <v>61.63</v>
          </cell>
        </row>
        <row r="261">
          <cell r="AB261">
            <v>2.8001999999999998</v>
          </cell>
        </row>
        <row r="262">
          <cell r="H262">
            <v>14</v>
          </cell>
          <cell r="V262">
            <v>189306.22999999998</v>
          </cell>
        </row>
        <row r="264">
          <cell r="AB264">
            <v>1.1798999999999999</v>
          </cell>
        </row>
        <row r="265">
          <cell r="H265">
            <v>19</v>
          </cell>
          <cell r="V265">
            <v>683405.87</v>
          </cell>
        </row>
        <row r="267">
          <cell r="AB267">
            <v>1.1206</v>
          </cell>
        </row>
        <row r="268">
          <cell r="H268">
            <v>1</v>
          </cell>
        </row>
        <row r="270">
          <cell r="AB270">
            <v>0.94359999999999999</v>
          </cell>
        </row>
        <row r="271">
          <cell r="H271">
            <v>38</v>
          </cell>
          <cell r="V271">
            <v>148401.5</v>
          </cell>
        </row>
        <row r="273">
          <cell r="AB273">
            <v>1.1415999999999999</v>
          </cell>
        </row>
        <row r="274">
          <cell r="H274">
            <v>59</v>
          </cell>
          <cell r="V274">
            <v>728739.6</v>
          </cell>
        </row>
        <row r="276">
          <cell r="AB276">
            <v>1.0573999999999999</v>
          </cell>
        </row>
        <row r="277">
          <cell r="Y277">
            <v>2482040.12</v>
          </cell>
        </row>
        <row r="279">
          <cell r="H279">
            <v>28512</v>
          </cell>
          <cell r="V279">
            <v>43.980000000000004</v>
          </cell>
        </row>
        <row r="281">
          <cell r="AB281">
            <v>1.0710999999999999</v>
          </cell>
        </row>
        <row r="282">
          <cell r="H282">
            <v>41708</v>
          </cell>
          <cell r="V282">
            <v>61.63</v>
          </cell>
        </row>
        <row r="284">
          <cell r="AB284">
            <v>1.0375000000000001</v>
          </cell>
        </row>
        <row r="285">
          <cell r="H285">
            <v>74052</v>
          </cell>
          <cell r="V285">
            <v>61.63</v>
          </cell>
        </row>
        <row r="287">
          <cell r="AB287">
            <v>1.0573999999999999</v>
          </cell>
        </row>
        <row r="288">
          <cell r="H288">
            <v>7</v>
          </cell>
        </row>
        <row r="290">
          <cell r="AB290">
            <v>0.99980000000000002</v>
          </cell>
        </row>
        <row r="291">
          <cell r="H291">
            <v>39</v>
          </cell>
        </row>
        <row r="293">
          <cell r="AB293">
            <v>1.004</v>
          </cell>
        </row>
        <row r="294">
          <cell r="Y294">
            <v>625494</v>
          </cell>
        </row>
        <row r="296">
          <cell r="H296">
            <v>59</v>
          </cell>
          <cell r="V296">
            <v>185591.18</v>
          </cell>
        </row>
        <row r="298">
          <cell r="AB298">
            <v>1.0085999999999999</v>
          </cell>
        </row>
        <row r="299">
          <cell r="H299">
            <v>80</v>
          </cell>
          <cell r="V299">
            <v>758974.78</v>
          </cell>
        </row>
        <row r="301">
          <cell r="AB301">
            <v>1.0002</v>
          </cell>
        </row>
        <row r="302">
          <cell r="H302">
            <v>9</v>
          </cell>
          <cell r="V302">
            <v>913277.62999999989</v>
          </cell>
        </row>
        <row r="304">
          <cell r="AB304">
            <v>0.9859</v>
          </cell>
        </row>
        <row r="305">
          <cell r="H305">
            <v>2</v>
          </cell>
          <cell r="V305">
            <v>1418463.7000000002</v>
          </cell>
        </row>
        <row r="307">
          <cell r="AB307">
            <v>0.95669999999999999</v>
          </cell>
        </row>
        <row r="308">
          <cell r="H308">
            <v>51</v>
          </cell>
          <cell r="V308">
            <v>291656.90999999997</v>
          </cell>
        </row>
        <row r="310">
          <cell r="AB310">
            <v>1.0054000000000001</v>
          </cell>
        </row>
        <row r="311">
          <cell r="H311">
            <v>106</v>
          </cell>
          <cell r="V311">
            <v>967829.21</v>
          </cell>
        </row>
        <row r="313">
          <cell r="AB313">
            <v>0.99980000000000002</v>
          </cell>
        </row>
        <row r="314">
          <cell r="H314">
            <v>17</v>
          </cell>
          <cell r="V314">
            <v>1372531.5199999998</v>
          </cell>
        </row>
        <row r="316">
          <cell r="AB316">
            <v>0.98850000000000005</v>
          </cell>
        </row>
        <row r="317">
          <cell r="H317">
            <v>23</v>
          </cell>
          <cell r="V317">
            <v>1776162.98</v>
          </cell>
        </row>
        <row r="319">
          <cell r="AB319">
            <v>0.96930000000000005</v>
          </cell>
        </row>
        <row r="320">
          <cell r="Y320">
            <v>4360</v>
          </cell>
        </row>
        <row r="322">
          <cell r="H322">
            <v>255530</v>
          </cell>
          <cell r="V322">
            <v>43.980000000000004</v>
          </cell>
        </row>
        <row r="324">
          <cell r="AB324">
            <v>1.0583</v>
          </cell>
        </row>
        <row r="325">
          <cell r="H325">
            <v>86076</v>
          </cell>
          <cell r="V325">
            <v>42.16</v>
          </cell>
        </row>
        <row r="327">
          <cell r="AB327">
            <v>1.0746</v>
          </cell>
        </row>
        <row r="328">
          <cell r="H328">
            <v>70678</v>
          </cell>
          <cell r="V328">
            <v>45.739999999999995</v>
          </cell>
        </row>
        <row r="330">
          <cell r="AB330">
            <v>1.0645</v>
          </cell>
        </row>
        <row r="331">
          <cell r="I331">
            <v>96</v>
          </cell>
          <cell r="V331">
            <v>96776.83</v>
          </cell>
        </row>
        <row r="334">
          <cell r="I334" t="str">
            <v>4 324,00</v>
          </cell>
          <cell r="V334">
            <v>4176.55</v>
          </cell>
        </row>
        <row r="337">
          <cell r="Y337">
            <v>1050484</v>
          </cell>
        </row>
      </sheetData>
      <sheetData sheetId="2">
        <row r="31">
          <cell r="I31">
            <v>0.13339999999999999</v>
          </cell>
        </row>
        <row r="35">
          <cell r="H35">
            <v>0.99780000000000002</v>
          </cell>
          <cell r="I35">
            <v>9.7900000000000001E-2</v>
          </cell>
        </row>
        <row r="36">
          <cell r="I36">
            <v>0.13639000000000001</v>
          </cell>
        </row>
        <row r="50">
          <cell r="I50">
            <v>0.14169000000000001</v>
          </cell>
        </row>
        <row r="80">
          <cell r="H80">
            <v>1.0169999999999999</v>
          </cell>
          <cell r="I80">
            <v>1</v>
          </cell>
        </row>
        <row r="91">
          <cell r="H91">
            <v>0.94359999999999999</v>
          </cell>
          <cell r="I91">
            <v>1</v>
          </cell>
        </row>
        <row r="97">
          <cell r="H97">
            <v>0.99980000000000002</v>
          </cell>
          <cell r="I97">
            <v>0.10215</v>
          </cell>
        </row>
        <row r="98">
          <cell r="H98">
            <v>1.004</v>
          </cell>
          <cell r="I98">
            <v>0.11101</v>
          </cell>
        </row>
        <row r="102">
          <cell r="H102">
            <v>0.95669999999999999</v>
          </cell>
          <cell r="I102">
            <v>1</v>
          </cell>
        </row>
      </sheetData>
      <sheetData sheetId="3">
        <row r="11">
          <cell r="H11">
            <v>0.54251833699999996</v>
          </cell>
        </row>
        <row r="12">
          <cell r="H12">
            <v>0.36049091300000002</v>
          </cell>
        </row>
        <row r="13">
          <cell r="H13">
            <v>0.59299319299999997</v>
          </cell>
        </row>
        <row r="14">
          <cell r="H14">
            <v>0.234673778</v>
          </cell>
        </row>
        <row r="15">
          <cell r="H15">
            <v>0.18326956999999999</v>
          </cell>
        </row>
        <row r="16">
          <cell r="H16">
            <v>0.23228489999999999</v>
          </cell>
        </row>
        <row r="17">
          <cell r="H17">
            <v>0.105322156</v>
          </cell>
        </row>
        <row r="18">
          <cell r="H18">
            <v>0.36515046449999999</v>
          </cell>
        </row>
        <row r="19">
          <cell r="H19">
            <v>0.71569085499999996</v>
          </cell>
        </row>
        <row r="20">
          <cell r="H20">
            <v>0.48611011599999998</v>
          </cell>
        </row>
        <row r="21">
          <cell r="H21">
            <v>0.52076811000000001</v>
          </cell>
        </row>
        <row r="22">
          <cell r="H22">
            <v>0.181132082</v>
          </cell>
        </row>
        <row r="23">
          <cell r="H23">
            <v>1.2202066460000001</v>
          </cell>
        </row>
        <row r="24">
          <cell r="H24">
            <v>0.25372668199999998</v>
          </cell>
        </row>
        <row r="25">
          <cell r="H25">
            <v>0.4411828357</v>
          </cell>
        </row>
        <row r="26">
          <cell r="H26">
            <v>0.91296666000000004</v>
          </cell>
        </row>
        <row r="27">
          <cell r="H27">
            <v>1.497340227</v>
          </cell>
        </row>
        <row r="28">
          <cell r="H28">
            <v>1.1826041940000001</v>
          </cell>
        </row>
        <row r="29">
          <cell r="H29">
            <v>0.58993638400000004</v>
          </cell>
        </row>
        <row r="30">
          <cell r="H30">
            <v>0.66430860700000005</v>
          </cell>
        </row>
        <row r="31">
          <cell r="H31">
            <v>0.49914282799999998</v>
          </cell>
        </row>
        <row r="32">
          <cell r="H32">
            <v>1.9970995140000001</v>
          </cell>
        </row>
        <row r="33">
          <cell r="H33">
            <v>0.57112054000000001</v>
          </cell>
        </row>
        <row r="34">
          <cell r="H34">
            <v>0.64392333000000002</v>
          </cell>
        </row>
        <row r="35">
          <cell r="H35">
            <v>0.97533532499999998</v>
          </cell>
        </row>
        <row r="36">
          <cell r="H36">
            <v>0.82841854500000001</v>
          </cell>
        </row>
        <row r="37">
          <cell r="H37">
            <v>0.83602079799999995</v>
          </cell>
        </row>
        <row r="38">
          <cell r="H38">
            <v>0.93526492699999997</v>
          </cell>
        </row>
        <row r="39">
          <cell r="H39">
            <v>0.37444320399999997</v>
          </cell>
        </row>
        <row r="40">
          <cell r="H40">
            <v>0.51757858400000001</v>
          </cell>
        </row>
        <row r="41">
          <cell r="H41">
            <v>0.595741046</v>
          </cell>
        </row>
        <row r="42">
          <cell r="H42">
            <v>0.72135995399999997</v>
          </cell>
        </row>
        <row r="43">
          <cell r="H43">
            <v>0.32011824799999999</v>
          </cell>
        </row>
        <row r="44">
          <cell r="H44">
            <v>0.29791445550000001</v>
          </cell>
        </row>
        <row r="45">
          <cell r="H45">
            <v>0.28789600900000001</v>
          </cell>
        </row>
        <row r="46">
          <cell r="H46">
            <v>0.25845198200000002</v>
          </cell>
        </row>
        <row r="47">
          <cell r="H47">
            <v>0.29651029470000001</v>
          </cell>
        </row>
        <row r="48">
          <cell r="H48">
            <v>0.89987001499999997</v>
          </cell>
        </row>
        <row r="49">
          <cell r="H49">
            <v>0.57656282400000003</v>
          </cell>
        </row>
        <row r="50">
          <cell r="H50">
            <v>0.82519361300000005</v>
          </cell>
        </row>
        <row r="51">
          <cell r="H51">
            <v>0.61247560099999998</v>
          </cell>
        </row>
        <row r="52">
          <cell r="H52">
            <v>0.73460586699999997</v>
          </cell>
        </row>
        <row r="53">
          <cell r="H53">
            <v>0.32094652800000001</v>
          </cell>
        </row>
        <row r="54">
          <cell r="H54">
            <v>0.178836619</v>
          </cell>
        </row>
        <row r="55">
          <cell r="H55">
            <v>0.35755298299999999</v>
          </cell>
        </row>
        <row r="56">
          <cell r="H56">
            <v>0.15994314100000001</v>
          </cell>
        </row>
        <row r="57">
          <cell r="H57">
            <v>0.401393059</v>
          </cell>
        </row>
        <row r="58">
          <cell r="H58">
            <v>0.803629064</v>
          </cell>
        </row>
        <row r="59">
          <cell r="H59">
            <v>0.67271966999999999</v>
          </cell>
        </row>
        <row r="60">
          <cell r="H60">
            <v>0.802316582</v>
          </cell>
        </row>
        <row r="61">
          <cell r="H61">
            <v>0.21981341600000001</v>
          </cell>
        </row>
        <row r="62">
          <cell r="H62">
            <v>0.23054287000000001</v>
          </cell>
        </row>
        <row r="63">
          <cell r="H63">
            <v>0.214975419</v>
          </cell>
        </row>
        <row r="64">
          <cell r="H64">
            <v>0.24865800199999999</v>
          </cell>
        </row>
        <row r="65">
          <cell r="H65">
            <v>0.23657131300000001</v>
          </cell>
        </row>
        <row r="66">
          <cell r="H66">
            <v>0.44258392279999997</v>
          </cell>
        </row>
        <row r="67">
          <cell r="H67">
            <v>1.2663156609999999</v>
          </cell>
        </row>
        <row r="68">
          <cell r="H68">
            <v>0.93217913699999999</v>
          </cell>
        </row>
        <row r="69">
          <cell r="H69">
            <v>1.166896717</v>
          </cell>
        </row>
        <row r="70">
          <cell r="H70">
            <v>0.89308874400000005</v>
          </cell>
        </row>
        <row r="71">
          <cell r="H71">
            <v>1.160662216</v>
          </cell>
        </row>
        <row r="72">
          <cell r="H72">
            <v>1.5213165191</v>
          </cell>
        </row>
        <row r="73">
          <cell r="H73">
            <v>0.38029597399999998</v>
          </cell>
        </row>
        <row r="74">
          <cell r="H74">
            <v>0.95720362699999995</v>
          </cell>
        </row>
        <row r="75">
          <cell r="H75">
            <v>0.70730263800000004</v>
          </cell>
        </row>
        <row r="76">
          <cell r="H76">
            <v>0.50164215400000001</v>
          </cell>
        </row>
        <row r="77">
          <cell r="H77">
            <v>0.57754222700000002</v>
          </cell>
        </row>
        <row r="78">
          <cell r="H78">
            <v>0.30296699999999999</v>
          </cell>
        </row>
        <row r="79">
          <cell r="H79">
            <v>0.30808959400000002</v>
          </cell>
        </row>
        <row r="80">
          <cell r="H80">
            <v>0.19186671499999999</v>
          </cell>
        </row>
        <row r="81">
          <cell r="H81">
            <v>0.3932982585</v>
          </cell>
        </row>
        <row r="82">
          <cell r="H82">
            <v>0.225639495</v>
          </cell>
        </row>
        <row r="83">
          <cell r="H83">
            <v>0.233953361</v>
          </cell>
        </row>
        <row r="84">
          <cell r="H84">
            <v>0.16953035499999999</v>
          </cell>
        </row>
        <row r="85">
          <cell r="H85">
            <v>0.38012133599999998</v>
          </cell>
        </row>
        <row r="86">
          <cell r="H86">
            <v>0.163102678</v>
          </cell>
        </row>
        <row r="87">
          <cell r="H87">
            <v>0.24229826500000001</v>
          </cell>
        </row>
        <row r="88">
          <cell r="H88">
            <v>0.27333044899999998</v>
          </cell>
        </row>
        <row r="89">
          <cell r="H89">
            <v>1.0322388490000001</v>
          </cell>
        </row>
        <row r="90">
          <cell r="H90">
            <v>0.22262548500000001</v>
          </cell>
        </row>
        <row r="91">
          <cell r="H91">
            <v>0.43474651399999997</v>
          </cell>
        </row>
        <row r="92">
          <cell r="H92">
            <v>0.42134592399999998</v>
          </cell>
        </row>
        <row r="93">
          <cell r="H93">
            <v>0.27686594450000002</v>
          </cell>
        </row>
        <row r="94">
          <cell r="H94">
            <v>1.569854919</v>
          </cell>
        </row>
        <row r="95">
          <cell r="H95">
            <v>1.3337736360000001</v>
          </cell>
        </row>
        <row r="96">
          <cell r="H96">
            <v>1.5830132955</v>
          </cell>
        </row>
        <row r="97">
          <cell r="H97">
            <v>1.3953002350000001</v>
          </cell>
        </row>
        <row r="98">
          <cell r="H98">
            <v>1.625645134</v>
          </cell>
        </row>
        <row r="99">
          <cell r="H99">
            <v>1.3092518179999999</v>
          </cell>
        </row>
        <row r="100">
          <cell r="H100">
            <v>1.166282802</v>
          </cell>
        </row>
        <row r="101">
          <cell r="H101">
            <v>1.3670074430000001</v>
          </cell>
        </row>
        <row r="102">
          <cell r="H102">
            <v>2.5514891340000001</v>
          </cell>
        </row>
        <row r="103">
          <cell r="H103">
            <v>0.74647696100000005</v>
          </cell>
        </row>
        <row r="104">
          <cell r="H104">
            <v>1.3536828412999999</v>
          </cell>
        </row>
        <row r="105">
          <cell r="H105">
            <v>1.0548372960000001</v>
          </cell>
        </row>
        <row r="106">
          <cell r="H106">
            <v>0.77749885299999999</v>
          </cell>
        </row>
        <row r="107">
          <cell r="H107">
            <v>0.946161048</v>
          </cell>
        </row>
        <row r="108">
          <cell r="H108">
            <v>0.76299527099999997</v>
          </cell>
        </row>
        <row r="109">
          <cell r="H109">
            <v>0.43873446100000002</v>
          </cell>
        </row>
        <row r="110">
          <cell r="H110">
            <v>0.79545945600000001</v>
          </cell>
        </row>
        <row r="111">
          <cell r="H111">
            <v>0.34232454800000001</v>
          </cell>
        </row>
        <row r="112">
          <cell r="H112">
            <v>0.19790495299999999</v>
          </cell>
        </row>
        <row r="113">
          <cell r="H113">
            <v>6.9925713E-2</v>
          </cell>
        </row>
        <row r="114">
          <cell r="H114">
            <v>5.8492853999999997E-2</v>
          </cell>
        </row>
        <row r="115">
          <cell r="H115">
            <v>0.123087265</v>
          </cell>
        </row>
        <row r="116">
          <cell r="H116">
            <v>8.1001334199999997E-2</v>
          </cell>
        </row>
        <row r="117">
          <cell r="H117">
            <v>5.5064140999999997E-2</v>
          </cell>
        </row>
        <row r="118">
          <cell r="H118">
            <v>3.6668103299999998E-2</v>
          </cell>
        </row>
        <row r="119">
          <cell r="H119">
            <v>8.3274898599999994E-2</v>
          </cell>
        </row>
        <row r="120">
          <cell r="H120">
            <v>1.116042556</v>
          </cell>
        </row>
        <row r="121">
          <cell r="H121">
            <v>1.1338328849999999</v>
          </cell>
        </row>
        <row r="122">
          <cell r="H122">
            <v>1.203353232</v>
          </cell>
        </row>
        <row r="123">
          <cell r="H123">
            <v>0.799964326</v>
          </cell>
        </row>
        <row r="124">
          <cell r="H124">
            <v>0.80584757470000001</v>
          </cell>
        </row>
        <row r="125">
          <cell r="H125">
            <v>0.94069103450000002</v>
          </cell>
        </row>
      </sheetData>
      <sheetData sheetId="4">
        <row r="6">
          <cell r="P6">
            <v>0.54251833699999996</v>
          </cell>
        </row>
        <row r="7">
          <cell r="P7">
            <v>0.36049091300000002</v>
          </cell>
        </row>
        <row r="8">
          <cell r="P8">
            <v>0.59299319299999997</v>
          </cell>
        </row>
        <row r="9">
          <cell r="P9">
            <v>0.234673778</v>
          </cell>
        </row>
        <row r="10">
          <cell r="P10">
            <v>0.18326956999999999</v>
          </cell>
        </row>
        <row r="11">
          <cell r="P11">
            <v>0.23228489999999999</v>
          </cell>
        </row>
        <row r="12">
          <cell r="P12">
            <v>0.105322156</v>
          </cell>
        </row>
        <row r="13">
          <cell r="P13">
            <v>0.36515046449999999</v>
          </cell>
        </row>
        <row r="14">
          <cell r="P14">
            <v>0.71569085499999996</v>
          </cell>
        </row>
        <row r="15">
          <cell r="P15">
            <v>0.48611011599999998</v>
          </cell>
        </row>
        <row r="16">
          <cell r="P16">
            <v>0.52076811000000001</v>
          </cell>
        </row>
        <row r="17">
          <cell r="P17">
            <v>0.181132082</v>
          </cell>
        </row>
        <row r="18">
          <cell r="P18">
            <v>1.2202066460000001</v>
          </cell>
        </row>
        <row r="19">
          <cell r="P19">
            <v>0.25372668199999998</v>
          </cell>
        </row>
        <row r="20">
          <cell r="P20">
            <v>0.4411828357</v>
          </cell>
        </row>
        <row r="21">
          <cell r="P21">
            <v>0.91296666000000004</v>
          </cell>
        </row>
        <row r="22">
          <cell r="P22">
            <v>1.497340227</v>
          </cell>
        </row>
        <row r="23">
          <cell r="P23">
            <v>1.1826041940000001</v>
          </cell>
        </row>
        <row r="24">
          <cell r="P24">
            <v>0.58993638400000004</v>
          </cell>
        </row>
        <row r="25">
          <cell r="P25">
            <v>0.66430860700000005</v>
          </cell>
        </row>
        <row r="26">
          <cell r="P26">
            <v>0.49914282799999998</v>
          </cell>
        </row>
        <row r="27">
          <cell r="P27">
            <v>1.9970995140000001</v>
          </cell>
        </row>
        <row r="28">
          <cell r="P28">
            <v>0.57112054000000001</v>
          </cell>
        </row>
        <row r="29">
          <cell r="P29">
            <v>0.64392333000000002</v>
          </cell>
        </row>
        <row r="30">
          <cell r="P30">
            <v>0.97533532499999998</v>
          </cell>
        </row>
        <row r="31">
          <cell r="P31">
            <v>0.82841854500000001</v>
          </cell>
        </row>
        <row r="32">
          <cell r="P32">
            <v>0.83602079799999995</v>
          </cell>
        </row>
        <row r="33">
          <cell r="P33">
            <v>0.93526492699999997</v>
          </cell>
        </row>
        <row r="34">
          <cell r="P34">
            <v>0.37444320399999997</v>
          </cell>
        </row>
        <row r="35">
          <cell r="P35">
            <v>0.51757858400000001</v>
          </cell>
        </row>
        <row r="36">
          <cell r="P36">
            <v>0.595741046</v>
          </cell>
        </row>
        <row r="37">
          <cell r="P37">
            <v>0.72135995399999997</v>
          </cell>
        </row>
        <row r="38">
          <cell r="P38">
            <v>0.32011824799999999</v>
          </cell>
        </row>
        <row r="39">
          <cell r="P39">
            <v>0.29791445550000001</v>
          </cell>
        </row>
        <row r="40">
          <cell r="P40">
            <v>0.28789600900000001</v>
          </cell>
        </row>
        <row r="41">
          <cell r="P41">
            <v>0.25845198200000002</v>
          </cell>
        </row>
        <row r="42">
          <cell r="P42">
            <v>0.29651029470000001</v>
          </cell>
        </row>
        <row r="43">
          <cell r="P43">
            <v>0.89987001499999997</v>
          </cell>
        </row>
        <row r="44">
          <cell r="P44">
            <v>0.57656282400000003</v>
          </cell>
        </row>
        <row r="45">
          <cell r="P45">
            <v>0.82519361300000005</v>
          </cell>
        </row>
        <row r="46">
          <cell r="P46">
            <v>0.61247560099999998</v>
          </cell>
        </row>
        <row r="47">
          <cell r="P47">
            <v>0.73460586699999997</v>
          </cell>
        </row>
        <row r="48">
          <cell r="P48">
            <v>0.32094652800000001</v>
          </cell>
        </row>
        <row r="49">
          <cell r="P49">
            <v>0.178836619</v>
          </cell>
        </row>
        <row r="50">
          <cell r="P50">
            <v>0.35755298299999999</v>
          </cell>
        </row>
        <row r="51">
          <cell r="P51">
            <v>0.15994314100000001</v>
          </cell>
        </row>
        <row r="52">
          <cell r="P52">
            <v>0.401393059</v>
          </cell>
        </row>
        <row r="53">
          <cell r="P53">
            <v>0.803629064</v>
          </cell>
        </row>
        <row r="54">
          <cell r="P54">
            <v>0.67271966999999999</v>
          </cell>
        </row>
        <row r="55">
          <cell r="P55">
            <v>0.802316582</v>
          </cell>
        </row>
        <row r="56">
          <cell r="P56">
            <v>0.21981341600000001</v>
          </cell>
        </row>
        <row r="57">
          <cell r="P57">
            <v>0.23054287000000001</v>
          </cell>
        </row>
        <row r="58">
          <cell r="P58">
            <v>0.214975419</v>
          </cell>
        </row>
        <row r="59">
          <cell r="P59">
            <v>0.24865800199999999</v>
          </cell>
        </row>
        <row r="60">
          <cell r="P60">
            <v>0.23657131300000001</v>
          </cell>
        </row>
        <row r="61">
          <cell r="P61">
            <v>0.44258392279999997</v>
          </cell>
        </row>
        <row r="62">
          <cell r="P62">
            <v>1.2663156609999999</v>
          </cell>
        </row>
        <row r="63">
          <cell r="P63">
            <v>0.93217913699999999</v>
          </cell>
        </row>
        <row r="64">
          <cell r="P64">
            <v>1.166896717</v>
          </cell>
        </row>
        <row r="65">
          <cell r="P65">
            <v>0.89308874400000005</v>
          </cell>
        </row>
        <row r="66">
          <cell r="P66">
            <v>1.160662216</v>
          </cell>
        </row>
        <row r="67">
          <cell r="P67">
            <v>1.5213165191</v>
          </cell>
        </row>
        <row r="68">
          <cell r="P68">
            <v>0.38029597399999998</v>
          </cell>
        </row>
        <row r="69">
          <cell r="P69">
            <v>0.95720362699999995</v>
          </cell>
        </row>
        <row r="70">
          <cell r="P70">
            <v>0.70730263800000004</v>
          </cell>
        </row>
        <row r="71">
          <cell r="P71">
            <v>0.50164215400000001</v>
          </cell>
        </row>
        <row r="72">
          <cell r="P72">
            <v>0.57754222700000002</v>
          </cell>
        </row>
        <row r="73">
          <cell r="P73">
            <v>0.30296699999999999</v>
          </cell>
        </row>
        <row r="74">
          <cell r="P74">
            <v>0.30808959400000002</v>
          </cell>
        </row>
        <row r="75">
          <cell r="P75">
            <v>0.19186671499999999</v>
          </cell>
        </row>
        <row r="76">
          <cell r="P76">
            <v>0.3932982585</v>
          </cell>
        </row>
        <row r="77">
          <cell r="P77">
            <v>0.225639495</v>
          </cell>
        </row>
        <row r="78">
          <cell r="P78">
            <v>0.233953361</v>
          </cell>
        </row>
        <row r="79">
          <cell r="P79">
            <v>0.16953035499999999</v>
          </cell>
        </row>
        <row r="80">
          <cell r="P80">
            <v>0.38012133599999998</v>
          </cell>
        </row>
        <row r="81">
          <cell r="P81">
            <v>0.163102678</v>
          </cell>
        </row>
        <row r="82">
          <cell r="P82">
            <v>0.24229826500000001</v>
          </cell>
        </row>
        <row r="83">
          <cell r="P83">
            <v>0.27333044899999998</v>
          </cell>
        </row>
        <row r="84">
          <cell r="P84">
            <v>1.0322388490000001</v>
          </cell>
        </row>
        <row r="85">
          <cell r="P85">
            <v>0.22262548500000001</v>
          </cell>
        </row>
        <row r="86">
          <cell r="P86">
            <v>0.43474651399999997</v>
          </cell>
        </row>
        <row r="87">
          <cell r="P87">
            <v>0.42134592399999998</v>
          </cell>
        </row>
        <row r="88">
          <cell r="P88">
            <v>0.27686594450000002</v>
          </cell>
        </row>
        <row r="89">
          <cell r="P89">
            <v>1.569854919</v>
          </cell>
        </row>
        <row r="90">
          <cell r="P90">
            <v>1.3337736360000001</v>
          </cell>
        </row>
        <row r="91">
          <cell r="P91">
            <v>1.5830132955</v>
          </cell>
        </row>
        <row r="92">
          <cell r="P92">
            <v>1.3953002350000001</v>
          </cell>
        </row>
        <row r="93">
          <cell r="P93">
            <v>1.625645134</v>
          </cell>
        </row>
        <row r="94">
          <cell r="P94">
            <v>1.3092518179999999</v>
          </cell>
        </row>
        <row r="95">
          <cell r="P95">
            <v>1.166282802</v>
          </cell>
        </row>
        <row r="96">
          <cell r="P96">
            <v>1.3670074430000001</v>
          </cell>
        </row>
        <row r="97">
          <cell r="P97">
            <v>2.5514891340000001</v>
          </cell>
        </row>
        <row r="98">
          <cell r="P98">
            <v>0.74647696100000005</v>
          </cell>
        </row>
        <row r="99">
          <cell r="P99">
            <v>1.3536828412999999</v>
          </cell>
        </row>
        <row r="100">
          <cell r="P100">
            <v>1.0548372960000001</v>
          </cell>
        </row>
        <row r="101">
          <cell r="P101">
            <v>0.77749885299999999</v>
          </cell>
        </row>
        <row r="102">
          <cell r="P102">
            <v>0.946161048</v>
          </cell>
        </row>
        <row r="103">
          <cell r="P103">
            <v>0.76299527099999997</v>
          </cell>
        </row>
        <row r="104">
          <cell r="P104">
            <v>0.43873446100000002</v>
          </cell>
        </row>
        <row r="105">
          <cell r="P105">
            <v>0.79545945600000001</v>
          </cell>
        </row>
        <row r="106">
          <cell r="P106">
            <v>0.34232454800000001</v>
          </cell>
        </row>
        <row r="107">
          <cell r="P107">
            <v>0.19790495299999999</v>
          </cell>
        </row>
        <row r="108">
          <cell r="P108">
            <v>6.9925713E-2</v>
          </cell>
        </row>
        <row r="109">
          <cell r="P109">
            <v>5.8492853999999997E-2</v>
          </cell>
        </row>
        <row r="110">
          <cell r="P110">
            <v>0.123087265</v>
          </cell>
        </row>
        <row r="111">
          <cell r="P111">
            <v>8.1001334199999997E-2</v>
          </cell>
        </row>
        <row r="112">
          <cell r="P112">
            <v>5.5064140999999997E-2</v>
          </cell>
        </row>
        <row r="113">
          <cell r="P113">
            <v>3.6668103299999998E-2</v>
          </cell>
        </row>
        <row r="114">
          <cell r="P114">
            <v>8.3274898599999994E-2</v>
          </cell>
        </row>
        <row r="115">
          <cell r="P115">
            <v>1.116042556</v>
          </cell>
        </row>
        <row r="116">
          <cell r="P116">
            <v>1.1338328849999999</v>
          </cell>
        </row>
        <row r="117">
          <cell r="P117">
            <v>1.203353232</v>
          </cell>
        </row>
        <row r="118">
          <cell r="P118">
            <v>0.799964326</v>
          </cell>
        </row>
        <row r="119">
          <cell r="P119">
            <v>0.80584757470000001</v>
          </cell>
        </row>
        <row r="120">
          <cell r="P120">
            <v>0.94069103450000002</v>
          </cell>
        </row>
        <row r="121">
          <cell r="P121">
            <v>0.88750625999999999</v>
          </cell>
        </row>
        <row r="122">
          <cell r="P122">
            <v>0.90556459600000005</v>
          </cell>
        </row>
        <row r="123">
          <cell r="P123">
            <v>0.90123867130000002</v>
          </cell>
        </row>
        <row r="124">
          <cell r="P124">
            <v>0.78961743439999998</v>
          </cell>
        </row>
        <row r="125">
          <cell r="P125">
            <v>0.74120827249999999</v>
          </cell>
        </row>
        <row r="126">
          <cell r="P126">
            <v>0.7772963759</v>
          </cell>
        </row>
        <row r="127">
          <cell r="P127">
            <v>0.79465169960000004</v>
          </cell>
        </row>
        <row r="128">
          <cell r="P128">
            <v>0.72971591540000003</v>
          </cell>
        </row>
        <row r="129">
          <cell r="P129">
            <v>0.78196209500000002</v>
          </cell>
        </row>
        <row r="130">
          <cell r="P130">
            <v>0.81946773679999996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78" workbookViewId="0">
      <selection activeCell="H80" sqref="A1:XFD1048576"/>
    </sheetView>
  </sheetViews>
  <sheetFormatPr defaultRowHeight="15" x14ac:dyDescent="0.25"/>
  <cols>
    <col min="1" max="1" width="3.85546875" customWidth="1"/>
    <col min="2" max="2" width="29.140625" customWidth="1"/>
    <col min="4" max="4" width="23.5703125" customWidth="1"/>
    <col min="6" max="6" width="20.85546875" customWidth="1"/>
    <col min="7" max="7" width="26.140625" customWidth="1"/>
    <col min="8" max="8" width="18.7109375" customWidth="1"/>
    <col min="9" max="9" width="12.85546875" customWidth="1"/>
    <col min="10" max="10" width="13.5703125" customWidth="1"/>
    <col min="11" max="11" width="16.85546875" customWidth="1"/>
    <col min="12" max="12" width="14.7109375" customWidth="1"/>
    <col min="14" max="14" width="18.42578125" customWidth="1"/>
    <col min="16" max="16" width="17.85546875" customWidth="1"/>
    <col min="17" max="17" width="17.7109375" customWidth="1"/>
    <col min="18" max="18" width="37.85546875" customWidth="1"/>
    <col min="19" max="19" width="41.85546875" customWidth="1"/>
  </cols>
  <sheetData>
    <row r="1" spans="1:19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4"/>
      <c r="O1" s="54"/>
      <c r="P1" s="177" t="s">
        <v>0</v>
      </c>
      <c r="Q1" s="177"/>
      <c r="R1" s="177"/>
      <c r="S1" s="177"/>
    </row>
    <row r="2" spans="1:19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5"/>
      <c r="O2" s="55"/>
      <c r="P2" s="178" t="s">
        <v>1</v>
      </c>
      <c r="Q2" s="178"/>
      <c r="R2" s="178"/>
      <c r="S2" s="178"/>
    </row>
    <row r="3" spans="1:19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4"/>
      <c r="O3" s="54"/>
      <c r="P3" s="179" t="s">
        <v>2</v>
      </c>
      <c r="Q3" s="179"/>
      <c r="R3" s="179"/>
      <c r="S3" s="179"/>
    </row>
    <row r="4" spans="1:19" s="40" customFormat="1" x14ac:dyDescent="0.25">
      <c r="N4" s="54"/>
      <c r="O4" s="54"/>
      <c r="P4" s="68"/>
      <c r="Q4" s="68"/>
      <c r="R4" s="68"/>
      <c r="S4" s="68"/>
    </row>
    <row r="5" spans="1:19" x14ac:dyDescent="0.25">
      <c r="A5" s="180" t="s">
        <v>390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56"/>
      <c r="O6" s="56"/>
      <c r="P6" s="40"/>
      <c r="Q6" s="56"/>
      <c r="R6" s="56"/>
      <c r="S6" s="56"/>
    </row>
    <row r="7" spans="1:19" ht="89.25" x14ac:dyDescent="0.25">
      <c r="A7" s="42" t="s">
        <v>3</v>
      </c>
      <c r="B7" s="42" t="s">
        <v>4</v>
      </c>
      <c r="C7" s="42" t="s">
        <v>5</v>
      </c>
      <c r="D7" s="41" t="s">
        <v>6</v>
      </c>
      <c r="E7" s="42" t="s">
        <v>7</v>
      </c>
      <c r="F7" s="42" t="s">
        <v>8</v>
      </c>
      <c r="G7" s="42" t="s">
        <v>9</v>
      </c>
      <c r="H7" s="42" t="s">
        <v>10</v>
      </c>
      <c r="I7" s="42" t="s">
        <v>11</v>
      </c>
      <c r="J7" s="42" t="s">
        <v>12</v>
      </c>
      <c r="K7" s="42" t="s">
        <v>13</v>
      </c>
      <c r="L7" s="42" t="s">
        <v>14</v>
      </c>
      <c r="M7" s="42" t="s">
        <v>15</v>
      </c>
      <c r="N7" s="42" t="s">
        <v>16</v>
      </c>
      <c r="O7" s="42" t="s">
        <v>17</v>
      </c>
      <c r="P7" s="42" t="s">
        <v>18</v>
      </c>
      <c r="Q7" s="42" t="s">
        <v>19</v>
      </c>
      <c r="R7" s="42" t="s">
        <v>20</v>
      </c>
      <c r="S7" s="42" t="s">
        <v>21</v>
      </c>
    </row>
    <row r="8" spans="1:19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  <c r="Q8" s="42">
        <v>17</v>
      </c>
      <c r="R8" s="42">
        <v>18</v>
      </c>
      <c r="S8" s="42">
        <v>19</v>
      </c>
    </row>
    <row r="9" spans="1:19" ht="102.75" x14ac:dyDescent="0.25">
      <c r="A9" s="43">
        <v>1</v>
      </c>
      <c r="B9" s="51" t="s">
        <v>22</v>
      </c>
      <c r="C9" s="44" t="s">
        <v>23</v>
      </c>
      <c r="D9" s="47" t="s">
        <v>24</v>
      </c>
      <c r="E9" s="51" t="s">
        <v>25</v>
      </c>
      <c r="F9" s="44" t="s">
        <v>26</v>
      </c>
      <c r="G9" s="47" t="s">
        <v>27</v>
      </c>
      <c r="H9" s="44" t="s">
        <v>28</v>
      </c>
      <c r="I9" s="46"/>
      <c r="J9" s="46"/>
      <c r="K9" s="44" t="s">
        <v>29</v>
      </c>
      <c r="L9" s="46"/>
      <c r="M9" s="44" t="s">
        <v>30</v>
      </c>
      <c r="N9" s="44" t="s">
        <v>31</v>
      </c>
      <c r="O9" s="44" t="s">
        <v>32</v>
      </c>
      <c r="P9" s="44" t="s">
        <v>33</v>
      </c>
      <c r="Q9" s="44" t="s">
        <v>34</v>
      </c>
      <c r="R9" s="44" t="s">
        <v>35</v>
      </c>
      <c r="S9" s="44" t="s">
        <v>36</v>
      </c>
    </row>
    <row r="10" spans="1:19" ht="102.75" x14ac:dyDescent="0.25">
      <c r="A10" s="43">
        <v>2</v>
      </c>
      <c r="B10" s="51" t="s">
        <v>22</v>
      </c>
      <c r="C10" s="44" t="s">
        <v>23</v>
      </c>
      <c r="D10" s="47" t="s">
        <v>37</v>
      </c>
      <c r="E10" s="51" t="s">
        <v>25</v>
      </c>
      <c r="F10" s="44" t="s">
        <v>26</v>
      </c>
      <c r="G10" s="47" t="s">
        <v>38</v>
      </c>
      <c r="H10" s="44" t="s">
        <v>28</v>
      </c>
      <c r="I10" s="46"/>
      <c r="J10" s="46"/>
      <c r="K10" s="44" t="s">
        <v>39</v>
      </c>
      <c r="L10" s="46"/>
      <c r="M10" s="44" t="s">
        <v>30</v>
      </c>
      <c r="N10" s="44" t="s">
        <v>31</v>
      </c>
      <c r="O10" s="44" t="s">
        <v>32</v>
      </c>
      <c r="P10" s="44" t="s">
        <v>33</v>
      </c>
      <c r="Q10" s="44" t="s">
        <v>34</v>
      </c>
      <c r="R10" s="44" t="s">
        <v>40</v>
      </c>
      <c r="S10" s="44" t="s">
        <v>36</v>
      </c>
    </row>
    <row r="11" spans="1:19" ht="102.75" x14ac:dyDescent="0.25">
      <c r="A11" s="43">
        <v>3</v>
      </c>
      <c r="B11" s="51" t="s">
        <v>22</v>
      </c>
      <c r="C11" s="44" t="s">
        <v>23</v>
      </c>
      <c r="D11" s="45" t="s">
        <v>41</v>
      </c>
      <c r="E11" s="51" t="s">
        <v>25</v>
      </c>
      <c r="F11" s="44" t="s">
        <v>26</v>
      </c>
      <c r="G11" s="45" t="s">
        <v>42</v>
      </c>
      <c r="H11" s="44" t="s">
        <v>43</v>
      </c>
      <c r="I11" s="44"/>
      <c r="J11" s="44"/>
      <c r="K11" s="44" t="s">
        <v>29</v>
      </c>
      <c r="L11" s="46"/>
      <c r="M11" s="44" t="s">
        <v>30</v>
      </c>
      <c r="N11" s="44" t="s">
        <v>31</v>
      </c>
      <c r="O11" s="44" t="s">
        <v>32</v>
      </c>
      <c r="P11" s="44" t="s">
        <v>33</v>
      </c>
      <c r="Q11" s="44" t="s">
        <v>34</v>
      </c>
      <c r="R11" s="44" t="s">
        <v>35</v>
      </c>
      <c r="S11" s="44" t="s">
        <v>44</v>
      </c>
    </row>
    <row r="12" spans="1:19" ht="102.75" x14ac:dyDescent="0.25">
      <c r="A12" s="43">
        <v>4</v>
      </c>
      <c r="B12" s="51" t="s">
        <v>22</v>
      </c>
      <c r="C12" s="44" t="s">
        <v>23</v>
      </c>
      <c r="D12" s="45" t="s">
        <v>45</v>
      </c>
      <c r="E12" s="51" t="s">
        <v>25</v>
      </c>
      <c r="F12" s="44" t="s">
        <v>26</v>
      </c>
      <c r="G12" s="45" t="s">
        <v>46</v>
      </c>
      <c r="H12" s="44" t="s">
        <v>43</v>
      </c>
      <c r="I12" s="44"/>
      <c r="J12" s="44"/>
      <c r="K12" s="44" t="s">
        <v>39</v>
      </c>
      <c r="L12" s="46"/>
      <c r="M12" s="44" t="s">
        <v>30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40</v>
      </c>
      <c r="S12" s="44" t="s">
        <v>36</v>
      </c>
    </row>
    <row r="13" spans="1:19" ht="90" x14ac:dyDescent="0.25">
      <c r="A13" s="43">
        <v>5</v>
      </c>
      <c r="B13" s="51" t="s">
        <v>47</v>
      </c>
      <c r="C13" s="44" t="s">
        <v>23</v>
      </c>
      <c r="D13" s="45" t="s">
        <v>48</v>
      </c>
      <c r="E13" s="51" t="s">
        <v>25</v>
      </c>
      <c r="F13" s="44" t="s">
        <v>26</v>
      </c>
      <c r="G13" s="45" t="s">
        <v>49</v>
      </c>
      <c r="H13" s="44" t="s">
        <v>50</v>
      </c>
      <c r="I13" s="44"/>
      <c r="J13" s="44"/>
      <c r="K13" s="44" t="s">
        <v>51</v>
      </c>
      <c r="L13" s="46"/>
      <c r="M13" s="44" t="s">
        <v>30</v>
      </c>
      <c r="N13" s="44" t="s">
        <v>31</v>
      </c>
      <c r="O13" s="44" t="s">
        <v>32</v>
      </c>
      <c r="P13" s="44" t="s">
        <v>33</v>
      </c>
      <c r="Q13" s="44" t="s">
        <v>34</v>
      </c>
      <c r="R13" s="44" t="s">
        <v>52</v>
      </c>
      <c r="S13" s="44" t="s">
        <v>36</v>
      </c>
    </row>
    <row r="14" spans="1:19" ht="102.75" x14ac:dyDescent="0.25">
      <c r="A14" s="43">
        <v>6</v>
      </c>
      <c r="B14" s="51" t="s">
        <v>53</v>
      </c>
      <c r="C14" s="44" t="s">
        <v>23</v>
      </c>
      <c r="D14" s="45" t="s">
        <v>54</v>
      </c>
      <c r="E14" s="51" t="s">
        <v>25</v>
      </c>
      <c r="F14" s="44" t="s">
        <v>26</v>
      </c>
      <c r="G14" s="45" t="s">
        <v>55</v>
      </c>
      <c r="H14" s="44" t="s">
        <v>50</v>
      </c>
      <c r="I14" s="44"/>
      <c r="J14" s="44"/>
      <c r="K14" s="44" t="s">
        <v>29</v>
      </c>
      <c r="L14" s="46"/>
      <c r="M14" s="44" t="s">
        <v>30</v>
      </c>
      <c r="N14" s="44" t="s">
        <v>31</v>
      </c>
      <c r="O14" s="44" t="s">
        <v>32</v>
      </c>
      <c r="P14" s="44" t="s">
        <v>33</v>
      </c>
      <c r="Q14" s="44" t="s">
        <v>34</v>
      </c>
      <c r="R14" s="44" t="s">
        <v>35</v>
      </c>
      <c r="S14" s="44" t="s">
        <v>36</v>
      </c>
    </row>
    <row r="15" spans="1:19" ht="102.75" x14ac:dyDescent="0.25">
      <c r="A15" s="43">
        <v>7</v>
      </c>
      <c r="B15" s="51" t="s">
        <v>53</v>
      </c>
      <c r="C15" s="44" t="s">
        <v>23</v>
      </c>
      <c r="D15" s="45" t="s">
        <v>56</v>
      </c>
      <c r="E15" s="51" t="s">
        <v>25</v>
      </c>
      <c r="F15" s="44" t="s">
        <v>26</v>
      </c>
      <c r="G15" s="45" t="s">
        <v>57</v>
      </c>
      <c r="H15" s="44" t="s">
        <v>58</v>
      </c>
      <c r="I15" s="44"/>
      <c r="J15" s="44"/>
      <c r="K15" s="44" t="s">
        <v>29</v>
      </c>
      <c r="L15" s="46"/>
      <c r="M15" s="44" t="s">
        <v>30</v>
      </c>
      <c r="N15" s="44" t="s">
        <v>31</v>
      </c>
      <c r="O15" s="44" t="s">
        <v>32</v>
      </c>
      <c r="P15" s="44" t="s">
        <v>33</v>
      </c>
      <c r="Q15" s="44" t="s">
        <v>34</v>
      </c>
      <c r="R15" s="44" t="s">
        <v>35</v>
      </c>
      <c r="S15" s="44" t="s">
        <v>36</v>
      </c>
    </row>
    <row r="16" spans="1:19" ht="90" x14ac:dyDescent="0.25">
      <c r="A16" s="43">
        <v>8</v>
      </c>
      <c r="B16" s="51" t="s">
        <v>59</v>
      </c>
      <c r="C16" s="44" t="s">
        <v>23</v>
      </c>
      <c r="D16" s="45" t="s">
        <v>60</v>
      </c>
      <c r="E16" s="51" t="s">
        <v>25</v>
      </c>
      <c r="F16" s="44" t="s">
        <v>26</v>
      </c>
      <c r="G16" s="45" t="s">
        <v>61</v>
      </c>
      <c r="H16" s="44" t="s">
        <v>62</v>
      </c>
      <c r="I16" s="44"/>
      <c r="J16" s="44"/>
      <c r="K16" s="44" t="s">
        <v>51</v>
      </c>
      <c r="L16" s="46"/>
      <c r="M16" s="44" t="s">
        <v>30</v>
      </c>
      <c r="N16" s="44" t="s">
        <v>31</v>
      </c>
      <c r="O16" s="44" t="s">
        <v>32</v>
      </c>
      <c r="P16" s="44" t="s">
        <v>33</v>
      </c>
      <c r="Q16" s="44" t="s">
        <v>34</v>
      </c>
      <c r="R16" s="44" t="s">
        <v>52</v>
      </c>
      <c r="S16" s="44" t="s">
        <v>36</v>
      </c>
    </row>
    <row r="17" spans="1:19" ht="102.75" x14ac:dyDescent="0.25">
      <c r="A17" s="43">
        <v>9</v>
      </c>
      <c r="B17" s="51" t="s">
        <v>59</v>
      </c>
      <c r="C17" s="44" t="s">
        <v>23</v>
      </c>
      <c r="D17" s="45" t="s">
        <v>63</v>
      </c>
      <c r="E17" s="51" t="s">
        <v>25</v>
      </c>
      <c r="F17" s="44" t="s">
        <v>26</v>
      </c>
      <c r="G17" s="45" t="s">
        <v>64</v>
      </c>
      <c r="H17" s="44" t="s">
        <v>62</v>
      </c>
      <c r="I17" s="44"/>
      <c r="J17" s="44"/>
      <c r="K17" s="44" t="s">
        <v>29</v>
      </c>
      <c r="L17" s="46"/>
      <c r="M17" s="44" t="s">
        <v>30</v>
      </c>
      <c r="N17" s="44" t="s">
        <v>31</v>
      </c>
      <c r="O17" s="44" t="s">
        <v>32</v>
      </c>
      <c r="P17" s="44" t="s">
        <v>33</v>
      </c>
      <c r="Q17" s="44" t="s">
        <v>34</v>
      </c>
      <c r="R17" s="44" t="s">
        <v>35</v>
      </c>
      <c r="S17" s="44" t="s">
        <v>36</v>
      </c>
    </row>
    <row r="18" spans="1:19" ht="102.75" x14ac:dyDescent="0.25">
      <c r="A18" s="43">
        <v>10</v>
      </c>
      <c r="B18" s="51" t="s">
        <v>59</v>
      </c>
      <c r="C18" s="44" t="s">
        <v>23</v>
      </c>
      <c r="D18" s="45" t="s">
        <v>65</v>
      </c>
      <c r="E18" s="51" t="s">
        <v>25</v>
      </c>
      <c r="F18" s="44" t="s">
        <v>26</v>
      </c>
      <c r="G18" s="45" t="s">
        <v>66</v>
      </c>
      <c r="H18" s="44" t="s">
        <v>67</v>
      </c>
      <c r="I18" s="44"/>
      <c r="J18" s="44"/>
      <c r="K18" s="44" t="s">
        <v>29</v>
      </c>
      <c r="L18" s="46"/>
      <c r="M18" s="44" t="s">
        <v>30</v>
      </c>
      <c r="N18" s="44" t="s">
        <v>31</v>
      </c>
      <c r="O18" s="44" t="s">
        <v>32</v>
      </c>
      <c r="P18" s="44" t="s">
        <v>33</v>
      </c>
      <c r="Q18" s="44" t="s">
        <v>34</v>
      </c>
      <c r="R18" s="44" t="s">
        <v>35</v>
      </c>
      <c r="S18" s="44" t="s">
        <v>36</v>
      </c>
    </row>
    <row r="19" spans="1:19" ht="90" x14ac:dyDescent="0.25">
      <c r="A19" s="43">
        <v>11</v>
      </c>
      <c r="B19" s="51" t="s">
        <v>68</v>
      </c>
      <c r="C19" s="44" t="s">
        <v>69</v>
      </c>
      <c r="D19" s="45" t="s">
        <v>70</v>
      </c>
      <c r="E19" s="51" t="s">
        <v>71</v>
      </c>
      <c r="F19" s="44" t="s">
        <v>72</v>
      </c>
      <c r="G19" s="45" t="s">
        <v>73</v>
      </c>
      <c r="H19" s="44" t="s">
        <v>74</v>
      </c>
      <c r="I19" s="44"/>
      <c r="J19" s="44"/>
      <c r="K19" s="44" t="s">
        <v>51</v>
      </c>
      <c r="L19" s="46"/>
      <c r="M19" s="44" t="s">
        <v>30</v>
      </c>
      <c r="N19" s="44" t="s">
        <v>31</v>
      </c>
      <c r="O19" s="44" t="s">
        <v>32</v>
      </c>
      <c r="P19" s="44" t="s">
        <v>33</v>
      </c>
      <c r="Q19" s="44" t="s">
        <v>34</v>
      </c>
      <c r="R19" s="44" t="s">
        <v>52</v>
      </c>
      <c r="S19" s="44" t="s">
        <v>36</v>
      </c>
    </row>
    <row r="20" spans="1:19" ht="102.75" x14ac:dyDescent="0.25">
      <c r="A20" s="43">
        <v>12</v>
      </c>
      <c r="B20" s="51" t="s">
        <v>68</v>
      </c>
      <c r="C20" s="44" t="s">
        <v>69</v>
      </c>
      <c r="D20" s="45" t="s">
        <v>75</v>
      </c>
      <c r="E20" s="51" t="s">
        <v>71</v>
      </c>
      <c r="F20" s="44" t="s">
        <v>76</v>
      </c>
      <c r="G20" s="45" t="s">
        <v>77</v>
      </c>
      <c r="H20" s="44" t="s">
        <v>74</v>
      </c>
      <c r="I20" s="44"/>
      <c r="J20" s="44"/>
      <c r="K20" s="44" t="s">
        <v>29</v>
      </c>
      <c r="L20" s="46"/>
      <c r="M20" s="44" t="s">
        <v>30</v>
      </c>
      <c r="N20" s="44" t="s">
        <v>31</v>
      </c>
      <c r="O20" s="44" t="s">
        <v>32</v>
      </c>
      <c r="P20" s="44" t="s">
        <v>33</v>
      </c>
      <c r="Q20" s="44" t="s">
        <v>34</v>
      </c>
      <c r="R20" s="44" t="s">
        <v>35</v>
      </c>
      <c r="S20" s="44" t="s">
        <v>36</v>
      </c>
    </row>
    <row r="21" spans="1:19" ht="102.75" x14ac:dyDescent="0.25">
      <c r="A21" s="43">
        <v>13</v>
      </c>
      <c r="B21" s="51" t="s">
        <v>68</v>
      </c>
      <c r="C21" s="44" t="s">
        <v>69</v>
      </c>
      <c r="D21" s="45" t="s">
        <v>78</v>
      </c>
      <c r="E21" s="51" t="s">
        <v>71</v>
      </c>
      <c r="F21" s="44" t="s">
        <v>76</v>
      </c>
      <c r="G21" s="45" t="s">
        <v>79</v>
      </c>
      <c r="H21" s="44" t="s">
        <v>74</v>
      </c>
      <c r="I21" s="44"/>
      <c r="J21" s="44"/>
      <c r="K21" s="44" t="s">
        <v>39</v>
      </c>
      <c r="L21" s="46"/>
      <c r="M21" s="44" t="s">
        <v>30</v>
      </c>
      <c r="N21" s="44" t="s">
        <v>31</v>
      </c>
      <c r="O21" s="44" t="s">
        <v>32</v>
      </c>
      <c r="P21" s="44" t="s">
        <v>33</v>
      </c>
      <c r="Q21" s="44" t="s">
        <v>34</v>
      </c>
      <c r="R21" s="44" t="s">
        <v>40</v>
      </c>
      <c r="S21" s="44" t="s">
        <v>36</v>
      </c>
    </row>
    <row r="22" spans="1:19" ht="102.75" x14ac:dyDescent="0.25">
      <c r="A22" s="43">
        <v>14</v>
      </c>
      <c r="B22" s="51" t="s">
        <v>68</v>
      </c>
      <c r="C22" s="44" t="s">
        <v>23</v>
      </c>
      <c r="D22" s="45" t="s">
        <v>80</v>
      </c>
      <c r="E22" s="51" t="s">
        <v>25</v>
      </c>
      <c r="F22" s="44" t="s">
        <v>26</v>
      </c>
      <c r="G22" s="45" t="s">
        <v>81</v>
      </c>
      <c r="H22" s="44" t="s">
        <v>82</v>
      </c>
      <c r="I22" s="44"/>
      <c r="J22" s="44"/>
      <c r="K22" s="44" t="s">
        <v>29</v>
      </c>
      <c r="L22" s="46"/>
      <c r="M22" s="44" t="s">
        <v>30</v>
      </c>
      <c r="N22" s="44" t="s">
        <v>31</v>
      </c>
      <c r="O22" s="44" t="s">
        <v>32</v>
      </c>
      <c r="P22" s="44" t="s">
        <v>33</v>
      </c>
      <c r="Q22" s="44" t="s">
        <v>34</v>
      </c>
      <c r="R22" s="44" t="s">
        <v>35</v>
      </c>
      <c r="S22" s="44" t="s">
        <v>36</v>
      </c>
    </row>
    <row r="23" spans="1:19" ht="90" x14ac:dyDescent="0.25">
      <c r="A23" s="43">
        <v>15</v>
      </c>
      <c r="B23" s="51" t="s">
        <v>83</v>
      </c>
      <c r="C23" s="44" t="s">
        <v>23</v>
      </c>
      <c r="D23" s="45" t="s">
        <v>84</v>
      </c>
      <c r="E23" s="51" t="s">
        <v>25</v>
      </c>
      <c r="F23" s="44" t="s">
        <v>26</v>
      </c>
      <c r="G23" s="45" t="s">
        <v>85</v>
      </c>
      <c r="H23" s="44" t="s">
        <v>86</v>
      </c>
      <c r="I23" s="44"/>
      <c r="J23" s="44"/>
      <c r="K23" s="44" t="s">
        <v>51</v>
      </c>
      <c r="L23" s="46"/>
      <c r="M23" s="44" t="s">
        <v>30</v>
      </c>
      <c r="N23" s="44" t="s">
        <v>31</v>
      </c>
      <c r="O23" s="44" t="s">
        <v>32</v>
      </c>
      <c r="P23" s="44" t="s">
        <v>33</v>
      </c>
      <c r="Q23" s="44" t="s">
        <v>34</v>
      </c>
      <c r="R23" s="44" t="s">
        <v>52</v>
      </c>
      <c r="S23" s="44" t="s">
        <v>36</v>
      </c>
    </row>
    <row r="24" spans="1:19" ht="102.75" x14ac:dyDescent="0.25">
      <c r="A24" s="43">
        <v>16</v>
      </c>
      <c r="B24" s="51" t="s">
        <v>83</v>
      </c>
      <c r="C24" s="44" t="s">
        <v>23</v>
      </c>
      <c r="D24" s="45" t="s">
        <v>87</v>
      </c>
      <c r="E24" s="51" t="s">
        <v>25</v>
      </c>
      <c r="F24" s="44" t="s">
        <v>26</v>
      </c>
      <c r="G24" s="45" t="s">
        <v>88</v>
      </c>
      <c r="H24" s="44" t="s">
        <v>86</v>
      </c>
      <c r="I24" s="44"/>
      <c r="J24" s="44"/>
      <c r="K24" s="44" t="s">
        <v>29</v>
      </c>
      <c r="L24" s="46"/>
      <c r="M24" s="44" t="s">
        <v>30</v>
      </c>
      <c r="N24" s="44" t="s">
        <v>31</v>
      </c>
      <c r="O24" s="44" t="s">
        <v>32</v>
      </c>
      <c r="P24" s="44" t="s">
        <v>33</v>
      </c>
      <c r="Q24" s="44" t="s">
        <v>34</v>
      </c>
      <c r="R24" s="44" t="s">
        <v>35</v>
      </c>
      <c r="S24" s="44" t="s">
        <v>36</v>
      </c>
    </row>
    <row r="25" spans="1:19" ht="102.75" x14ac:dyDescent="0.25">
      <c r="A25" s="43">
        <v>17</v>
      </c>
      <c r="B25" s="51" t="s">
        <v>83</v>
      </c>
      <c r="C25" s="44" t="s">
        <v>23</v>
      </c>
      <c r="D25" s="45" t="s">
        <v>89</v>
      </c>
      <c r="E25" s="51" t="s">
        <v>25</v>
      </c>
      <c r="F25" s="44" t="s">
        <v>26</v>
      </c>
      <c r="G25" s="45" t="s">
        <v>90</v>
      </c>
      <c r="H25" s="44" t="s">
        <v>86</v>
      </c>
      <c r="I25" s="44"/>
      <c r="J25" s="44"/>
      <c r="K25" s="44" t="s">
        <v>39</v>
      </c>
      <c r="L25" s="46"/>
      <c r="M25" s="44" t="s">
        <v>30</v>
      </c>
      <c r="N25" s="44" t="s">
        <v>31</v>
      </c>
      <c r="O25" s="44" t="s">
        <v>32</v>
      </c>
      <c r="P25" s="44" t="s">
        <v>33</v>
      </c>
      <c r="Q25" s="44" t="s">
        <v>34</v>
      </c>
      <c r="R25" s="44" t="s">
        <v>40</v>
      </c>
      <c r="S25" s="44" t="s">
        <v>36</v>
      </c>
    </row>
    <row r="26" spans="1:19" ht="90" x14ac:dyDescent="0.25">
      <c r="A26" s="43">
        <v>18</v>
      </c>
      <c r="B26" s="51" t="s">
        <v>83</v>
      </c>
      <c r="C26" s="44" t="s">
        <v>23</v>
      </c>
      <c r="D26" s="45" t="s">
        <v>91</v>
      </c>
      <c r="E26" s="51" t="s">
        <v>25</v>
      </c>
      <c r="F26" s="44" t="s">
        <v>26</v>
      </c>
      <c r="G26" s="45" t="s">
        <v>92</v>
      </c>
      <c r="H26" s="44" t="s">
        <v>86</v>
      </c>
      <c r="I26" s="44"/>
      <c r="J26" s="44"/>
      <c r="K26" s="44" t="s">
        <v>93</v>
      </c>
      <c r="L26" s="46"/>
      <c r="M26" s="44" t="s">
        <v>30</v>
      </c>
      <c r="N26" s="44" t="s">
        <v>31</v>
      </c>
      <c r="O26" s="44" t="s">
        <v>32</v>
      </c>
      <c r="P26" s="44" t="s">
        <v>33</v>
      </c>
      <c r="Q26" s="44" t="s">
        <v>34</v>
      </c>
      <c r="R26" s="44" t="s">
        <v>94</v>
      </c>
      <c r="S26" s="44" t="s">
        <v>36</v>
      </c>
    </row>
    <row r="27" spans="1:19" ht="102.75" x14ac:dyDescent="0.25">
      <c r="A27" s="43">
        <v>19</v>
      </c>
      <c r="B27" s="51" t="s">
        <v>95</v>
      </c>
      <c r="C27" s="44" t="s">
        <v>23</v>
      </c>
      <c r="D27" s="45" t="s">
        <v>96</v>
      </c>
      <c r="E27" s="51" t="s">
        <v>25</v>
      </c>
      <c r="F27" s="44" t="s">
        <v>26</v>
      </c>
      <c r="G27" s="45" t="s">
        <v>97</v>
      </c>
      <c r="H27" s="44" t="s">
        <v>98</v>
      </c>
      <c r="I27" s="44"/>
      <c r="J27" s="44"/>
      <c r="K27" s="44" t="s">
        <v>29</v>
      </c>
      <c r="L27" s="46"/>
      <c r="M27" s="44" t="s">
        <v>30</v>
      </c>
      <c r="N27" s="44" t="s">
        <v>31</v>
      </c>
      <c r="O27" s="44" t="s">
        <v>32</v>
      </c>
      <c r="P27" s="44" t="s">
        <v>33</v>
      </c>
      <c r="Q27" s="44" t="s">
        <v>34</v>
      </c>
      <c r="R27" s="44" t="s">
        <v>35</v>
      </c>
      <c r="S27" s="44" t="s">
        <v>36</v>
      </c>
    </row>
    <row r="28" spans="1:19" ht="102.75" x14ac:dyDescent="0.25">
      <c r="A28" s="43">
        <v>20</v>
      </c>
      <c r="B28" s="51" t="s">
        <v>95</v>
      </c>
      <c r="C28" s="44" t="s">
        <v>23</v>
      </c>
      <c r="D28" s="45" t="s">
        <v>99</v>
      </c>
      <c r="E28" s="51" t="s">
        <v>25</v>
      </c>
      <c r="F28" s="44" t="s">
        <v>26</v>
      </c>
      <c r="G28" s="45" t="s">
        <v>100</v>
      </c>
      <c r="H28" s="44" t="s">
        <v>98</v>
      </c>
      <c r="I28" s="44"/>
      <c r="J28" s="44"/>
      <c r="K28" s="44" t="s">
        <v>39</v>
      </c>
      <c r="L28" s="46"/>
      <c r="M28" s="44" t="s">
        <v>30</v>
      </c>
      <c r="N28" s="44" t="s">
        <v>31</v>
      </c>
      <c r="O28" s="44" t="s">
        <v>32</v>
      </c>
      <c r="P28" s="44" t="s">
        <v>33</v>
      </c>
      <c r="Q28" s="44" t="s">
        <v>34</v>
      </c>
      <c r="R28" s="44" t="s">
        <v>40</v>
      </c>
      <c r="S28" s="44" t="s">
        <v>36</v>
      </c>
    </row>
    <row r="29" spans="1:19" ht="102.75" x14ac:dyDescent="0.25">
      <c r="A29" s="43">
        <v>21</v>
      </c>
      <c r="B29" s="51" t="s">
        <v>101</v>
      </c>
      <c r="C29" s="44" t="s">
        <v>23</v>
      </c>
      <c r="D29" s="45" t="s">
        <v>102</v>
      </c>
      <c r="E29" s="51" t="s">
        <v>25</v>
      </c>
      <c r="F29" s="44" t="s">
        <v>26</v>
      </c>
      <c r="G29" s="45" t="s">
        <v>103</v>
      </c>
      <c r="H29" s="44" t="s">
        <v>104</v>
      </c>
      <c r="I29" s="44"/>
      <c r="J29" s="44"/>
      <c r="K29" s="44" t="s">
        <v>29</v>
      </c>
      <c r="L29" s="46"/>
      <c r="M29" s="44" t="s">
        <v>30</v>
      </c>
      <c r="N29" s="44" t="s">
        <v>31</v>
      </c>
      <c r="O29" s="44" t="s">
        <v>32</v>
      </c>
      <c r="P29" s="44" t="s">
        <v>33</v>
      </c>
      <c r="Q29" s="44" t="s">
        <v>34</v>
      </c>
      <c r="R29" s="44" t="s">
        <v>35</v>
      </c>
      <c r="S29" s="44" t="s">
        <v>36</v>
      </c>
    </row>
    <row r="30" spans="1:19" ht="102.75" x14ac:dyDescent="0.25">
      <c r="A30" s="43">
        <v>22</v>
      </c>
      <c r="B30" s="51" t="s">
        <v>95</v>
      </c>
      <c r="C30" s="44" t="s">
        <v>23</v>
      </c>
      <c r="D30" s="45" t="s">
        <v>105</v>
      </c>
      <c r="E30" s="51" t="s">
        <v>25</v>
      </c>
      <c r="F30" s="44" t="s">
        <v>26</v>
      </c>
      <c r="G30" s="45" t="s">
        <v>106</v>
      </c>
      <c r="H30" s="44" t="s">
        <v>104</v>
      </c>
      <c r="I30" s="44"/>
      <c r="J30" s="44"/>
      <c r="K30" s="44" t="s">
        <v>39</v>
      </c>
      <c r="L30" s="46"/>
      <c r="M30" s="44" t="s">
        <v>30</v>
      </c>
      <c r="N30" s="44" t="s">
        <v>31</v>
      </c>
      <c r="O30" s="44" t="s">
        <v>32</v>
      </c>
      <c r="P30" s="44" t="s">
        <v>33</v>
      </c>
      <c r="Q30" s="44" t="s">
        <v>34</v>
      </c>
      <c r="R30" s="44" t="s">
        <v>40</v>
      </c>
      <c r="S30" s="44" t="s">
        <v>36</v>
      </c>
    </row>
    <row r="31" spans="1:19" ht="90" x14ac:dyDescent="0.25">
      <c r="A31" s="43">
        <v>23</v>
      </c>
      <c r="B31" s="51" t="s">
        <v>107</v>
      </c>
      <c r="C31" s="44" t="s">
        <v>23</v>
      </c>
      <c r="D31" s="45" t="s">
        <v>108</v>
      </c>
      <c r="E31" s="51" t="s">
        <v>25</v>
      </c>
      <c r="F31" s="44" t="s">
        <v>26</v>
      </c>
      <c r="G31" s="45" t="s">
        <v>109</v>
      </c>
      <c r="H31" s="44" t="s">
        <v>110</v>
      </c>
      <c r="I31" s="44"/>
      <c r="J31" s="44"/>
      <c r="K31" s="44" t="s">
        <v>51</v>
      </c>
      <c r="L31" s="46"/>
      <c r="M31" s="44" t="s">
        <v>30</v>
      </c>
      <c r="N31" s="44" t="s">
        <v>31</v>
      </c>
      <c r="O31" s="44" t="s">
        <v>32</v>
      </c>
      <c r="P31" s="44" t="s">
        <v>33</v>
      </c>
      <c r="Q31" s="44" t="s">
        <v>34</v>
      </c>
      <c r="R31" s="44" t="s">
        <v>52</v>
      </c>
      <c r="S31" s="44" t="s">
        <v>36</v>
      </c>
    </row>
    <row r="32" spans="1:19" ht="102.75" x14ac:dyDescent="0.25">
      <c r="A32" s="43">
        <v>24</v>
      </c>
      <c r="B32" s="51" t="s">
        <v>107</v>
      </c>
      <c r="C32" s="44" t="s">
        <v>23</v>
      </c>
      <c r="D32" s="45" t="s">
        <v>111</v>
      </c>
      <c r="E32" s="51" t="s">
        <v>25</v>
      </c>
      <c r="F32" s="44" t="s">
        <v>26</v>
      </c>
      <c r="G32" s="45" t="s">
        <v>112</v>
      </c>
      <c r="H32" s="44" t="s">
        <v>110</v>
      </c>
      <c r="I32" s="44"/>
      <c r="J32" s="44"/>
      <c r="K32" s="44" t="s">
        <v>29</v>
      </c>
      <c r="L32" s="46"/>
      <c r="M32" s="44" t="s">
        <v>30</v>
      </c>
      <c r="N32" s="44" t="s">
        <v>31</v>
      </c>
      <c r="O32" s="44" t="s">
        <v>32</v>
      </c>
      <c r="P32" s="44" t="s">
        <v>33</v>
      </c>
      <c r="Q32" s="44" t="s">
        <v>34</v>
      </c>
      <c r="R32" s="44" t="s">
        <v>35</v>
      </c>
      <c r="S32" s="44" t="s">
        <v>36</v>
      </c>
    </row>
    <row r="33" spans="1:19" ht="102.75" x14ac:dyDescent="0.25">
      <c r="A33" s="43">
        <v>25</v>
      </c>
      <c r="B33" s="51" t="s">
        <v>107</v>
      </c>
      <c r="C33" s="44" t="s">
        <v>23</v>
      </c>
      <c r="D33" s="45" t="s">
        <v>113</v>
      </c>
      <c r="E33" s="51" t="s">
        <v>25</v>
      </c>
      <c r="F33" s="44" t="s">
        <v>26</v>
      </c>
      <c r="G33" s="45" t="s">
        <v>114</v>
      </c>
      <c r="H33" s="44" t="s">
        <v>110</v>
      </c>
      <c r="I33" s="44"/>
      <c r="J33" s="44"/>
      <c r="K33" s="44" t="s">
        <v>39</v>
      </c>
      <c r="L33" s="46"/>
      <c r="M33" s="44" t="s">
        <v>30</v>
      </c>
      <c r="N33" s="44" t="s">
        <v>31</v>
      </c>
      <c r="O33" s="44" t="s">
        <v>32</v>
      </c>
      <c r="P33" s="44" t="s">
        <v>33</v>
      </c>
      <c r="Q33" s="44" t="s">
        <v>34</v>
      </c>
      <c r="R33" s="44" t="s">
        <v>40</v>
      </c>
      <c r="S33" s="44" t="s">
        <v>36</v>
      </c>
    </row>
    <row r="34" spans="1:19" ht="102.75" x14ac:dyDescent="0.25">
      <c r="A34" s="43">
        <v>26</v>
      </c>
      <c r="B34" s="51" t="s">
        <v>107</v>
      </c>
      <c r="C34" s="44" t="s">
        <v>23</v>
      </c>
      <c r="D34" s="45" t="s">
        <v>115</v>
      </c>
      <c r="E34" s="51" t="s">
        <v>25</v>
      </c>
      <c r="F34" s="44" t="s">
        <v>26</v>
      </c>
      <c r="G34" s="45" t="s">
        <v>116</v>
      </c>
      <c r="H34" s="44" t="s">
        <v>117</v>
      </c>
      <c r="I34" s="44"/>
      <c r="J34" s="44"/>
      <c r="K34" s="44" t="s">
        <v>29</v>
      </c>
      <c r="L34" s="46"/>
      <c r="M34" s="44" t="s">
        <v>30</v>
      </c>
      <c r="N34" s="44" t="s">
        <v>31</v>
      </c>
      <c r="O34" s="44" t="s">
        <v>32</v>
      </c>
      <c r="P34" s="44" t="s">
        <v>33</v>
      </c>
      <c r="Q34" s="44" t="s">
        <v>34</v>
      </c>
      <c r="R34" s="44" t="s">
        <v>35</v>
      </c>
      <c r="S34" s="44" t="s">
        <v>36</v>
      </c>
    </row>
    <row r="35" spans="1:19" ht="102.75" x14ac:dyDescent="0.25">
      <c r="A35" s="43">
        <v>27</v>
      </c>
      <c r="B35" s="51" t="s">
        <v>107</v>
      </c>
      <c r="C35" s="44" t="s">
        <v>23</v>
      </c>
      <c r="D35" s="45" t="s">
        <v>118</v>
      </c>
      <c r="E35" s="51" t="s">
        <v>25</v>
      </c>
      <c r="F35" s="44" t="s">
        <v>26</v>
      </c>
      <c r="G35" s="45" t="s">
        <v>119</v>
      </c>
      <c r="H35" s="44" t="s">
        <v>117</v>
      </c>
      <c r="I35" s="44"/>
      <c r="J35" s="44"/>
      <c r="K35" s="44" t="s">
        <v>39</v>
      </c>
      <c r="L35" s="46"/>
      <c r="M35" s="44" t="s">
        <v>30</v>
      </c>
      <c r="N35" s="44" t="s">
        <v>31</v>
      </c>
      <c r="O35" s="44" t="s">
        <v>32</v>
      </c>
      <c r="P35" s="44" t="s">
        <v>33</v>
      </c>
      <c r="Q35" s="44" t="s">
        <v>34</v>
      </c>
      <c r="R35" s="44" t="s">
        <v>40</v>
      </c>
      <c r="S35" s="44" t="s">
        <v>36</v>
      </c>
    </row>
    <row r="36" spans="1:19" ht="102.75" x14ac:dyDescent="0.25">
      <c r="A36" s="43">
        <v>28</v>
      </c>
      <c r="B36" s="51" t="s">
        <v>120</v>
      </c>
      <c r="C36" s="44" t="s">
        <v>23</v>
      </c>
      <c r="D36" s="45" t="s">
        <v>121</v>
      </c>
      <c r="E36" s="51" t="s">
        <v>25</v>
      </c>
      <c r="F36" s="44" t="s">
        <v>26</v>
      </c>
      <c r="G36" s="45" t="s">
        <v>122</v>
      </c>
      <c r="H36" s="44" t="s">
        <v>123</v>
      </c>
      <c r="I36" s="44"/>
      <c r="J36" s="44"/>
      <c r="K36" s="44" t="s">
        <v>29</v>
      </c>
      <c r="L36" s="46"/>
      <c r="M36" s="44" t="s">
        <v>30</v>
      </c>
      <c r="N36" s="44" t="s">
        <v>31</v>
      </c>
      <c r="O36" s="44" t="s">
        <v>32</v>
      </c>
      <c r="P36" s="44" t="s">
        <v>33</v>
      </c>
      <c r="Q36" s="44" t="s">
        <v>34</v>
      </c>
      <c r="R36" s="44" t="s">
        <v>35</v>
      </c>
      <c r="S36" s="44" t="s">
        <v>36</v>
      </c>
    </row>
    <row r="37" spans="1:19" ht="102.75" x14ac:dyDescent="0.25">
      <c r="A37" s="43">
        <v>29</v>
      </c>
      <c r="B37" s="51" t="s">
        <v>120</v>
      </c>
      <c r="C37" s="44" t="s">
        <v>23</v>
      </c>
      <c r="D37" s="45" t="s">
        <v>124</v>
      </c>
      <c r="E37" s="51" t="s">
        <v>25</v>
      </c>
      <c r="F37" s="44" t="s">
        <v>26</v>
      </c>
      <c r="G37" s="45" t="s">
        <v>125</v>
      </c>
      <c r="H37" s="44" t="s">
        <v>123</v>
      </c>
      <c r="I37" s="44"/>
      <c r="J37" s="44"/>
      <c r="K37" s="44" t="s">
        <v>39</v>
      </c>
      <c r="L37" s="46"/>
      <c r="M37" s="44" t="s">
        <v>30</v>
      </c>
      <c r="N37" s="44" t="s">
        <v>31</v>
      </c>
      <c r="O37" s="44" t="s">
        <v>32</v>
      </c>
      <c r="P37" s="44" t="s">
        <v>33</v>
      </c>
      <c r="Q37" s="44" t="s">
        <v>34</v>
      </c>
      <c r="R37" s="44" t="s">
        <v>40</v>
      </c>
      <c r="S37" s="44" t="s">
        <v>36</v>
      </c>
    </row>
    <row r="38" spans="1:19" ht="102.75" x14ac:dyDescent="0.25">
      <c r="A38" s="43">
        <v>30</v>
      </c>
      <c r="B38" s="51" t="s">
        <v>120</v>
      </c>
      <c r="C38" s="44" t="s">
        <v>23</v>
      </c>
      <c r="D38" s="45" t="s">
        <v>126</v>
      </c>
      <c r="E38" s="51" t="s">
        <v>25</v>
      </c>
      <c r="F38" s="44" t="s">
        <v>26</v>
      </c>
      <c r="G38" s="45" t="s">
        <v>127</v>
      </c>
      <c r="H38" s="44" t="s">
        <v>128</v>
      </c>
      <c r="I38" s="44"/>
      <c r="J38" s="44"/>
      <c r="K38" s="44" t="s">
        <v>29</v>
      </c>
      <c r="L38" s="46"/>
      <c r="M38" s="44" t="s">
        <v>30</v>
      </c>
      <c r="N38" s="44" t="s">
        <v>31</v>
      </c>
      <c r="O38" s="44" t="s">
        <v>32</v>
      </c>
      <c r="P38" s="44" t="s">
        <v>33</v>
      </c>
      <c r="Q38" s="44" t="s">
        <v>34</v>
      </c>
      <c r="R38" s="44" t="s">
        <v>35</v>
      </c>
      <c r="S38" s="44" t="s">
        <v>36</v>
      </c>
    </row>
    <row r="39" spans="1:19" ht="90" x14ac:dyDescent="0.25">
      <c r="A39" s="43">
        <v>31</v>
      </c>
      <c r="B39" s="51" t="s">
        <v>129</v>
      </c>
      <c r="C39" s="44" t="s">
        <v>23</v>
      </c>
      <c r="D39" s="45" t="s">
        <v>130</v>
      </c>
      <c r="E39" s="51" t="s">
        <v>25</v>
      </c>
      <c r="F39" s="44" t="s">
        <v>26</v>
      </c>
      <c r="G39" s="45" t="s">
        <v>131</v>
      </c>
      <c r="H39" s="44" t="s">
        <v>132</v>
      </c>
      <c r="I39" s="44"/>
      <c r="J39" s="44"/>
      <c r="K39" s="44" t="s">
        <v>51</v>
      </c>
      <c r="L39" s="46"/>
      <c r="M39" s="44" t="s">
        <v>30</v>
      </c>
      <c r="N39" s="44" t="s">
        <v>31</v>
      </c>
      <c r="O39" s="44" t="s">
        <v>32</v>
      </c>
      <c r="P39" s="44" t="s">
        <v>33</v>
      </c>
      <c r="Q39" s="44" t="s">
        <v>34</v>
      </c>
      <c r="R39" s="44" t="s">
        <v>52</v>
      </c>
      <c r="S39" s="44" t="s">
        <v>36</v>
      </c>
    </row>
    <row r="40" spans="1:19" ht="102.75" x14ac:dyDescent="0.25">
      <c r="A40" s="43">
        <v>32</v>
      </c>
      <c r="B40" s="51" t="s">
        <v>129</v>
      </c>
      <c r="C40" s="44" t="s">
        <v>23</v>
      </c>
      <c r="D40" s="45" t="s">
        <v>133</v>
      </c>
      <c r="E40" s="51" t="s">
        <v>25</v>
      </c>
      <c r="F40" s="44" t="s">
        <v>26</v>
      </c>
      <c r="G40" s="45" t="s">
        <v>134</v>
      </c>
      <c r="H40" s="44" t="s">
        <v>132</v>
      </c>
      <c r="I40" s="44"/>
      <c r="J40" s="44"/>
      <c r="K40" s="44" t="s">
        <v>29</v>
      </c>
      <c r="L40" s="46"/>
      <c r="M40" s="44" t="s">
        <v>30</v>
      </c>
      <c r="N40" s="44" t="s">
        <v>31</v>
      </c>
      <c r="O40" s="44" t="s">
        <v>32</v>
      </c>
      <c r="P40" s="44" t="s">
        <v>33</v>
      </c>
      <c r="Q40" s="44" t="s">
        <v>34</v>
      </c>
      <c r="R40" s="44" t="s">
        <v>35</v>
      </c>
      <c r="S40" s="44" t="s">
        <v>36</v>
      </c>
    </row>
    <row r="41" spans="1:19" ht="102.75" x14ac:dyDescent="0.25">
      <c r="A41" s="43">
        <v>33</v>
      </c>
      <c r="B41" s="51" t="s">
        <v>129</v>
      </c>
      <c r="C41" s="44" t="s">
        <v>23</v>
      </c>
      <c r="D41" s="45" t="s">
        <v>135</v>
      </c>
      <c r="E41" s="51" t="s">
        <v>25</v>
      </c>
      <c r="F41" s="44" t="s">
        <v>26</v>
      </c>
      <c r="G41" s="45" t="s">
        <v>136</v>
      </c>
      <c r="H41" s="44" t="s">
        <v>132</v>
      </c>
      <c r="I41" s="44"/>
      <c r="J41" s="44"/>
      <c r="K41" s="44" t="s">
        <v>39</v>
      </c>
      <c r="L41" s="46"/>
      <c r="M41" s="44" t="s">
        <v>30</v>
      </c>
      <c r="N41" s="44" t="s">
        <v>31</v>
      </c>
      <c r="O41" s="44" t="s">
        <v>32</v>
      </c>
      <c r="P41" s="44" t="s">
        <v>33</v>
      </c>
      <c r="Q41" s="44" t="s">
        <v>34</v>
      </c>
      <c r="R41" s="44" t="s">
        <v>40</v>
      </c>
      <c r="S41" s="44" t="s">
        <v>36</v>
      </c>
    </row>
    <row r="42" spans="1:19" ht="90" x14ac:dyDescent="0.25">
      <c r="A42" s="43">
        <v>34</v>
      </c>
      <c r="B42" s="51" t="s">
        <v>129</v>
      </c>
      <c r="C42" s="44" t="s">
        <v>23</v>
      </c>
      <c r="D42" s="45" t="s">
        <v>137</v>
      </c>
      <c r="E42" s="51" t="s">
        <v>25</v>
      </c>
      <c r="F42" s="44" t="s">
        <v>26</v>
      </c>
      <c r="G42" s="45" t="s">
        <v>138</v>
      </c>
      <c r="H42" s="44" t="s">
        <v>132</v>
      </c>
      <c r="I42" s="44"/>
      <c r="J42" s="44"/>
      <c r="K42" s="44" t="s">
        <v>93</v>
      </c>
      <c r="L42" s="46"/>
      <c r="M42" s="44" t="s">
        <v>30</v>
      </c>
      <c r="N42" s="44" t="s">
        <v>31</v>
      </c>
      <c r="O42" s="44" t="s">
        <v>32</v>
      </c>
      <c r="P42" s="44" t="s">
        <v>33</v>
      </c>
      <c r="Q42" s="44" t="s">
        <v>34</v>
      </c>
      <c r="R42" s="44" t="s">
        <v>139</v>
      </c>
      <c r="S42" s="44" t="s">
        <v>36</v>
      </c>
    </row>
    <row r="43" spans="1:19" ht="90" x14ac:dyDescent="0.25">
      <c r="A43" s="43">
        <v>35</v>
      </c>
      <c r="B43" s="51" t="s">
        <v>129</v>
      </c>
      <c r="C43" s="44" t="s">
        <v>23</v>
      </c>
      <c r="D43" s="45" t="s">
        <v>140</v>
      </c>
      <c r="E43" s="51" t="s">
        <v>25</v>
      </c>
      <c r="F43" s="44" t="s">
        <v>26</v>
      </c>
      <c r="G43" s="45" t="s">
        <v>141</v>
      </c>
      <c r="H43" s="44" t="s">
        <v>142</v>
      </c>
      <c r="I43" s="44"/>
      <c r="J43" s="44"/>
      <c r="K43" s="44" t="s">
        <v>51</v>
      </c>
      <c r="L43" s="46"/>
      <c r="M43" s="44" t="s">
        <v>30</v>
      </c>
      <c r="N43" s="44" t="s">
        <v>31</v>
      </c>
      <c r="O43" s="44" t="s">
        <v>32</v>
      </c>
      <c r="P43" s="44" t="s">
        <v>33</v>
      </c>
      <c r="Q43" s="44" t="s">
        <v>34</v>
      </c>
      <c r="R43" s="44" t="s">
        <v>52</v>
      </c>
      <c r="S43" s="44" t="s">
        <v>36</v>
      </c>
    </row>
    <row r="44" spans="1:19" ht="102.75" x14ac:dyDescent="0.25">
      <c r="A44" s="43">
        <v>36</v>
      </c>
      <c r="B44" s="51" t="s">
        <v>129</v>
      </c>
      <c r="C44" s="44" t="s">
        <v>23</v>
      </c>
      <c r="D44" s="45" t="s">
        <v>143</v>
      </c>
      <c r="E44" s="51" t="s">
        <v>25</v>
      </c>
      <c r="F44" s="44" t="s">
        <v>26</v>
      </c>
      <c r="G44" s="45" t="s">
        <v>144</v>
      </c>
      <c r="H44" s="44" t="s">
        <v>142</v>
      </c>
      <c r="I44" s="44"/>
      <c r="J44" s="44"/>
      <c r="K44" s="44" t="s">
        <v>29</v>
      </c>
      <c r="L44" s="46"/>
      <c r="M44" s="44" t="s">
        <v>30</v>
      </c>
      <c r="N44" s="44" t="s">
        <v>31</v>
      </c>
      <c r="O44" s="44" t="s">
        <v>32</v>
      </c>
      <c r="P44" s="44" t="s">
        <v>33</v>
      </c>
      <c r="Q44" s="44" t="s">
        <v>34</v>
      </c>
      <c r="R44" s="44" t="s">
        <v>35</v>
      </c>
      <c r="S44" s="44" t="s">
        <v>36</v>
      </c>
    </row>
    <row r="45" spans="1:19" ht="90" x14ac:dyDescent="0.25">
      <c r="A45" s="43">
        <v>37</v>
      </c>
      <c r="B45" s="51" t="s">
        <v>129</v>
      </c>
      <c r="C45" s="44" t="s">
        <v>23</v>
      </c>
      <c r="D45" s="45" t="s">
        <v>145</v>
      </c>
      <c r="E45" s="51" t="s">
        <v>25</v>
      </c>
      <c r="F45" s="44" t="s">
        <v>26</v>
      </c>
      <c r="G45" s="45" t="s">
        <v>146</v>
      </c>
      <c r="H45" s="44" t="s">
        <v>147</v>
      </c>
      <c r="I45" s="44"/>
      <c r="J45" s="44"/>
      <c r="K45" s="44" t="s">
        <v>51</v>
      </c>
      <c r="L45" s="46"/>
      <c r="M45" s="44" t="s">
        <v>30</v>
      </c>
      <c r="N45" s="44" t="s">
        <v>31</v>
      </c>
      <c r="O45" s="44" t="s">
        <v>32</v>
      </c>
      <c r="P45" s="44" t="s">
        <v>33</v>
      </c>
      <c r="Q45" s="44" t="s">
        <v>34</v>
      </c>
      <c r="R45" s="44" t="s">
        <v>52</v>
      </c>
      <c r="S45" s="44" t="s">
        <v>36</v>
      </c>
    </row>
    <row r="46" spans="1:19" ht="102.75" x14ac:dyDescent="0.25">
      <c r="A46" s="43">
        <v>38</v>
      </c>
      <c r="B46" s="51" t="s">
        <v>129</v>
      </c>
      <c r="C46" s="44" t="s">
        <v>23</v>
      </c>
      <c r="D46" s="45" t="s">
        <v>148</v>
      </c>
      <c r="E46" s="51" t="s">
        <v>25</v>
      </c>
      <c r="F46" s="44" t="s">
        <v>26</v>
      </c>
      <c r="G46" s="45" t="s">
        <v>149</v>
      </c>
      <c r="H46" s="44" t="s">
        <v>147</v>
      </c>
      <c r="I46" s="44"/>
      <c r="J46" s="44"/>
      <c r="K46" s="44" t="s">
        <v>29</v>
      </c>
      <c r="L46" s="46"/>
      <c r="M46" s="44" t="s">
        <v>30</v>
      </c>
      <c r="N46" s="44" t="s">
        <v>31</v>
      </c>
      <c r="O46" s="44" t="s">
        <v>32</v>
      </c>
      <c r="P46" s="44" t="s">
        <v>33</v>
      </c>
      <c r="Q46" s="44" t="s">
        <v>34</v>
      </c>
      <c r="R46" s="44" t="s">
        <v>35</v>
      </c>
      <c r="S46" s="44" t="s">
        <v>36</v>
      </c>
    </row>
    <row r="47" spans="1:19" ht="102.75" x14ac:dyDescent="0.25">
      <c r="A47" s="43">
        <v>39</v>
      </c>
      <c r="B47" s="51" t="s">
        <v>129</v>
      </c>
      <c r="C47" s="44" t="s">
        <v>23</v>
      </c>
      <c r="D47" s="45" t="s">
        <v>150</v>
      </c>
      <c r="E47" s="51" t="s">
        <v>25</v>
      </c>
      <c r="F47" s="44" t="s">
        <v>26</v>
      </c>
      <c r="G47" s="45" t="s">
        <v>151</v>
      </c>
      <c r="H47" s="44" t="s">
        <v>147</v>
      </c>
      <c r="I47" s="44"/>
      <c r="J47" s="44"/>
      <c r="K47" s="44" t="s">
        <v>39</v>
      </c>
      <c r="L47" s="46"/>
      <c r="M47" s="44" t="s">
        <v>30</v>
      </c>
      <c r="N47" s="44" t="s">
        <v>31</v>
      </c>
      <c r="O47" s="44" t="s">
        <v>32</v>
      </c>
      <c r="P47" s="44" t="s">
        <v>33</v>
      </c>
      <c r="Q47" s="44" t="s">
        <v>34</v>
      </c>
      <c r="R47" s="44" t="s">
        <v>40</v>
      </c>
      <c r="S47" s="44" t="s">
        <v>36</v>
      </c>
    </row>
    <row r="48" spans="1:19" ht="90" x14ac:dyDescent="0.25">
      <c r="A48" s="43">
        <v>40</v>
      </c>
      <c r="B48" s="51" t="s">
        <v>129</v>
      </c>
      <c r="C48" s="44" t="s">
        <v>23</v>
      </c>
      <c r="D48" s="45" t="s">
        <v>152</v>
      </c>
      <c r="E48" s="51" t="s">
        <v>25</v>
      </c>
      <c r="F48" s="44" t="s">
        <v>26</v>
      </c>
      <c r="G48" s="45" t="s">
        <v>153</v>
      </c>
      <c r="H48" s="44" t="s">
        <v>147</v>
      </c>
      <c r="I48" s="44"/>
      <c r="J48" s="44"/>
      <c r="K48" s="44" t="s">
        <v>93</v>
      </c>
      <c r="L48" s="46"/>
      <c r="M48" s="44" t="s">
        <v>30</v>
      </c>
      <c r="N48" s="44" t="s">
        <v>31</v>
      </c>
      <c r="O48" s="44" t="s">
        <v>32</v>
      </c>
      <c r="P48" s="44" t="s">
        <v>33</v>
      </c>
      <c r="Q48" s="44" t="s">
        <v>34</v>
      </c>
      <c r="R48" s="44" t="s">
        <v>154</v>
      </c>
      <c r="S48" s="44" t="s">
        <v>36</v>
      </c>
    </row>
    <row r="49" spans="1:19" ht="90" x14ac:dyDescent="0.25">
      <c r="A49" s="43">
        <v>41</v>
      </c>
      <c r="B49" s="51" t="s">
        <v>155</v>
      </c>
      <c r="C49" s="44" t="s">
        <v>23</v>
      </c>
      <c r="D49" s="45" t="s">
        <v>156</v>
      </c>
      <c r="E49" s="51" t="s">
        <v>25</v>
      </c>
      <c r="F49" s="44" t="s">
        <v>26</v>
      </c>
      <c r="G49" s="45" t="s">
        <v>157</v>
      </c>
      <c r="H49" s="44" t="s">
        <v>158</v>
      </c>
      <c r="I49" s="44"/>
      <c r="J49" s="44"/>
      <c r="K49" s="44" t="s">
        <v>51</v>
      </c>
      <c r="L49" s="46"/>
      <c r="M49" s="44" t="s">
        <v>30</v>
      </c>
      <c r="N49" s="44" t="s">
        <v>31</v>
      </c>
      <c r="O49" s="44" t="s">
        <v>32</v>
      </c>
      <c r="P49" s="44" t="s">
        <v>33</v>
      </c>
      <c r="Q49" s="44" t="s">
        <v>34</v>
      </c>
      <c r="R49" s="44" t="s">
        <v>159</v>
      </c>
      <c r="S49" s="44" t="s">
        <v>36</v>
      </c>
    </row>
    <row r="50" spans="1:19" ht="102.75" x14ac:dyDescent="0.25">
      <c r="A50" s="43">
        <v>42</v>
      </c>
      <c r="B50" s="51" t="s">
        <v>155</v>
      </c>
      <c r="C50" s="44" t="s">
        <v>23</v>
      </c>
      <c r="D50" s="45" t="s">
        <v>160</v>
      </c>
      <c r="E50" s="51" t="s">
        <v>25</v>
      </c>
      <c r="F50" s="44" t="s">
        <v>26</v>
      </c>
      <c r="G50" s="45" t="s">
        <v>161</v>
      </c>
      <c r="H50" s="44" t="s">
        <v>158</v>
      </c>
      <c r="I50" s="44"/>
      <c r="J50" s="44"/>
      <c r="K50" s="44" t="s">
        <v>29</v>
      </c>
      <c r="L50" s="46"/>
      <c r="M50" s="44" t="s">
        <v>30</v>
      </c>
      <c r="N50" s="44" t="s">
        <v>31</v>
      </c>
      <c r="O50" s="44" t="s">
        <v>32</v>
      </c>
      <c r="P50" s="44" t="s">
        <v>33</v>
      </c>
      <c r="Q50" s="44" t="s">
        <v>34</v>
      </c>
      <c r="R50" s="44" t="s">
        <v>35</v>
      </c>
      <c r="S50" s="44" t="s">
        <v>36</v>
      </c>
    </row>
    <row r="51" spans="1:19" ht="102.75" x14ac:dyDescent="0.25">
      <c r="A51" s="43">
        <v>43</v>
      </c>
      <c r="B51" s="51" t="s">
        <v>155</v>
      </c>
      <c r="C51" s="44" t="s">
        <v>23</v>
      </c>
      <c r="D51" s="45" t="s">
        <v>162</v>
      </c>
      <c r="E51" s="51" t="s">
        <v>25</v>
      </c>
      <c r="F51" s="44" t="s">
        <v>26</v>
      </c>
      <c r="G51" s="45" t="s">
        <v>163</v>
      </c>
      <c r="H51" s="44" t="s">
        <v>158</v>
      </c>
      <c r="I51" s="44"/>
      <c r="J51" s="44"/>
      <c r="K51" s="44" t="s">
        <v>39</v>
      </c>
      <c r="L51" s="46"/>
      <c r="M51" s="44" t="s">
        <v>30</v>
      </c>
      <c r="N51" s="44" t="s">
        <v>31</v>
      </c>
      <c r="O51" s="44" t="s">
        <v>32</v>
      </c>
      <c r="P51" s="44" t="s">
        <v>33</v>
      </c>
      <c r="Q51" s="44" t="s">
        <v>34</v>
      </c>
      <c r="R51" s="44" t="s">
        <v>40</v>
      </c>
      <c r="S51" s="44" t="s">
        <v>36</v>
      </c>
    </row>
    <row r="52" spans="1:19" ht="90" x14ac:dyDescent="0.25">
      <c r="A52" s="43">
        <v>44</v>
      </c>
      <c r="B52" s="51" t="s">
        <v>155</v>
      </c>
      <c r="C52" s="44" t="s">
        <v>23</v>
      </c>
      <c r="D52" s="45" t="s">
        <v>164</v>
      </c>
      <c r="E52" s="51" t="s">
        <v>25</v>
      </c>
      <c r="F52" s="44" t="s">
        <v>26</v>
      </c>
      <c r="G52" s="45" t="s">
        <v>165</v>
      </c>
      <c r="H52" s="44" t="s">
        <v>166</v>
      </c>
      <c r="I52" s="44"/>
      <c r="J52" s="44"/>
      <c r="K52" s="44" t="s">
        <v>51</v>
      </c>
      <c r="L52" s="46"/>
      <c r="M52" s="44" t="s">
        <v>30</v>
      </c>
      <c r="N52" s="44" t="s">
        <v>31</v>
      </c>
      <c r="O52" s="44" t="s">
        <v>32</v>
      </c>
      <c r="P52" s="44" t="s">
        <v>33</v>
      </c>
      <c r="Q52" s="44" t="s">
        <v>34</v>
      </c>
      <c r="R52" s="44" t="s">
        <v>167</v>
      </c>
      <c r="S52" s="44" t="s">
        <v>36</v>
      </c>
    </row>
    <row r="53" spans="1:19" ht="102.75" x14ac:dyDescent="0.25">
      <c r="A53" s="43">
        <v>45</v>
      </c>
      <c r="B53" s="51" t="s">
        <v>155</v>
      </c>
      <c r="C53" s="44" t="s">
        <v>23</v>
      </c>
      <c r="D53" s="45" t="s">
        <v>168</v>
      </c>
      <c r="E53" s="51" t="s">
        <v>25</v>
      </c>
      <c r="F53" s="44" t="s">
        <v>26</v>
      </c>
      <c r="G53" s="45" t="s">
        <v>169</v>
      </c>
      <c r="H53" s="44" t="s">
        <v>166</v>
      </c>
      <c r="I53" s="44"/>
      <c r="J53" s="44"/>
      <c r="K53" s="44" t="s">
        <v>29</v>
      </c>
      <c r="L53" s="46"/>
      <c r="M53" s="44" t="s">
        <v>30</v>
      </c>
      <c r="N53" s="44" t="s">
        <v>31</v>
      </c>
      <c r="O53" s="44" t="s">
        <v>32</v>
      </c>
      <c r="P53" s="44" t="s">
        <v>33</v>
      </c>
      <c r="Q53" s="44" t="s">
        <v>34</v>
      </c>
      <c r="R53" s="44" t="s">
        <v>35</v>
      </c>
      <c r="S53" s="44" t="s">
        <v>36</v>
      </c>
    </row>
    <row r="54" spans="1:19" ht="90" x14ac:dyDescent="0.25">
      <c r="A54" s="43">
        <v>46</v>
      </c>
      <c r="B54" s="51" t="s">
        <v>170</v>
      </c>
      <c r="C54" s="44" t="s">
        <v>23</v>
      </c>
      <c r="D54" s="45" t="s">
        <v>171</v>
      </c>
      <c r="E54" s="51" t="s">
        <v>25</v>
      </c>
      <c r="F54" s="44" t="s">
        <v>26</v>
      </c>
      <c r="G54" s="45" t="s">
        <v>172</v>
      </c>
      <c r="H54" s="44" t="s">
        <v>173</v>
      </c>
      <c r="I54" s="44"/>
      <c r="J54" s="44"/>
      <c r="K54" s="44" t="s">
        <v>51</v>
      </c>
      <c r="L54" s="46"/>
      <c r="M54" s="44" t="s">
        <v>30</v>
      </c>
      <c r="N54" s="44" t="s">
        <v>31</v>
      </c>
      <c r="O54" s="44" t="s">
        <v>32</v>
      </c>
      <c r="P54" s="44" t="s">
        <v>33</v>
      </c>
      <c r="Q54" s="44" t="s">
        <v>34</v>
      </c>
      <c r="R54" s="44" t="s">
        <v>52</v>
      </c>
      <c r="S54" s="44" t="s">
        <v>36</v>
      </c>
    </row>
    <row r="55" spans="1:19" ht="102.75" x14ac:dyDescent="0.25">
      <c r="A55" s="43">
        <v>47</v>
      </c>
      <c r="B55" s="57" t="s">
        <v>170</v>
      </c>
      <c r="C55" s="44" t="s">
        <v>23</v>
      </c>
      <c r="D55" s="45" t="s">
        <v>174</v>
      </c>
      <c r="E55" s="51" t="s">
        <v>25</v>
      </c>
      <c r="F55" s="44" t="s">
        <v>26</v>
      </c>
      <c r="G55" s="45" t="s">
        <v>175</v>
      </c>
      <c r="H55" s="44" t="s">
        <v>173</v>
      </c>
      <c r="I55" s="44"/>
      <c r="J55" s="44"/>
      <c r="K55" s="44" t="s">
        <v>29</v>
      </c>
      <c r="L55" s="46"/>
      <c r="M55" s="44" t="s">
        <v>30</v>
      </c>
      <c r="N55" s="44" t="s">
        <v>31</v>
      </c>
      <c r="O55" s="44" t="s">
        <v>32</v>
      </c>
      <c r="P55" s="44" t="s">
        <v>33</v>
      </c>
      <c r="Q55" s="44" t="s">
        <v>34</v>
      </c>
      <c r="R55" s="44" t="s">
        <v>35</v>
      </c>
      <c r="S55" s="44" t="s">
        <v>36</v>
      </c>
    </row>
    <row r="56" spans="1:19" ht="90" x14ac:dyDescent="0.25">
      <c r="A56" s="43">
        <v>48</v>
      </c>
      <c r="B56" s="51" t="s">
        <v>176</v>
      </c>
      <c r="C56" s="44" t="s">
        <v>23</v>
      </c>
      <c r="D56" s="45" t="s">
        <v>177</v>
      </c>
      <c r="E56" s="51" t="s">
        <v>25</v>
      </c>
      <c r="F56" s="44" t="s">
        <v>26</v>
      </c>
      <c r="G56" s="45" t="s">
        <v>178</v>
      </c>
      <c r="H56" s="44" t="s">
        <v>179</v>
      </c>
      <c r="I56" s="44"/>
      <c r="J56" s="44"/>
      <c r="K56" s="44" t="s">
        <v>51</v>
      </c>
      <c r="L56" s="46"/>
      <c r="M56" s="44" t="s">
        <v>30</v>
      </c>
      <c r="N56" s="44" t="s">
        <v>31</v>
      </c>
      <c r="O56" s="44" t="s">
        <v>32</v>
      </c>
      <c r="P56" s="44" t="s">
        <v>33</v>
      </c>
      <c r="Q56" s="44" t="s">
        <v>34</v>
      </c>
      <c r="R56" s="44" t="s">
        <v>52</v>
      </c>
      <c r="S56" s="44" t="s">
        <v>36</v>
      </c>
    </row>
    <row r="57" spans="1:19" ht="102.75" x14ac:dyDescent="0.25">
      <c r="A57" s="43">
        <v>49</v>
      </c>
      <c r="B57" s="51" t="s">
        <v>176</v>
      </c>
      <c r="C57" s="44" t="s">
        <v>23</v>
      </c>
      <c r="D57" s="45" t="s">
        <v>180</v>
      </c>
      <c r="E57" s="51" t="s">
        <v>25</v>
      </c>
      <c r="F57" s="44" t="s">
        <v>26</v>
      </c>
      <c r="G57" s="45" t="s">
        <v>181</v>
      </c>
      <c r="H57" s="44" t="s">
        <v>179</v>
      </c>
      <c r="I57" s="44"/>
      <c r="J57" s="44"/>
      <c r="K57" s="44" t="s">
        <v>29</v>
      </c>
      <c r="L57" s="46"/>
      <c r="M57" s="44" t="s">
        <v>30</v>
      </c>
      <c r="N57" s="44" t="s">
        <v>31</v>
      </c>
      <c r="O57" s="44" t="s">
        <v>32</v>
      </c>
      <c r="P57" s="44" t="s">
        <v>33</v>
      </c>
      <c r="Q57" s="44" t="s">
        <v>34</v>
      </c>
      <c r="R57" s="44" t="s">
        <v>35</v>
      </c>
      <c r="S57" s="44" t="s">
        <v>36</v>
      </c>
    </row>
    <row r="58" spans="1:19" ht="102.75" x14ac:dyDescent="0.25">
      <c r="A58" s="43">
        <v>50</v>
      </c>
      <c r="B58" s="51" t="s">
        <v>176</v>
      </c>
      <c r="C58" s="44" t="s">
        <v>23</v>
      </c>
      <c r="D58" s="45" t="s">
        <v>182</v>
      </c>
      <c r="E58" s="51" t="s">
        <v>25</v>
      </c>
      <c r="F58" s="44" t="s">
        <v>26</v>
      </c>
      <c r="G58" s="45" t="s">
        <v>183</v>
      </c>
      <c r="H58" s="44" t="s">
        <v>179</v>
      </c>
      <c r="I58" s="44"/>
      <c r="J58" s="44"/>
      <c r="K58" s="44" t="s">
        <v>39</v>
      </c>
      <c r="L58" s="46"/>
      <c r="M58" s="44" t="s">
        <v>30</v>
      </c>
      <c r="N58" s="44" t="s">
        <v>31</v>
      </c>
      <c r="O58" s="44" t="s">
        <v>32</v>
      </c>
      <c r="P58" s="44" t="s">
        <v>33</v>
      </c>
      <c r="Q58" s="44" t="s">
        <v>34</v>
      </c>
      <c r="R58" s="44" t="s">
        <v>40</v>
      </c>
      <c r="S58" s="44" t="s">
        <v>36</v>
      </c>
    </row>
    <row r="59" spans="1:19" ht="90" x14ac:dyDescent="0.25">
      <c r="A59" s="43">
        <v>51</v>
      </c>
      <c r="B59" s="51" t="s">
        <v>176</v>
      </c>
      <c r="C59" s="44" t="s">
        <v>23</v>
      </c>
      <c r="D59" s="45" t="s">
        <v>184</v>
      </c>
      <c r="E59" s="51" t="s">
        <v>25</v>
      </c>
      <c r="F59" s="44" t="s">
        <v>26</v>
      </c>
      <c r="G59" s="45" t="s">
        <v>185</v>
      </c>
      <c r="H59" s="44" t="s">
        <v>179</v>
      </c>
      <c r="I59" s="44"/>
      <c r="J59" s="44"/>
      <c r="K59" s="44" t="s">
        <v>93</v>
      </c>
      <c r="L59" s="46"/>
      <c r="M59" s="44" t="s">
        <v>30</v>
      </c>
      <c r="N59" s="44" t="s">
        <v>31</v>
      </c>
      <c r="O59" s="44" t="s">
        <v>32</v>
      </c>
      <c r="P59" s="44" t="s">
        <v>33</v>
      </c>
      <c r="Q59" s="44" t="s">
        <v>34</v>
      </c>
      <c r="R59" s="44" t="s">
        <v>139</v>
      </c>
      <c r="S59" s="44" t="s">
        <v>36</v>
      </c>
    </row>
    <row r="60" spans="1:19" ht="90" x14ac:dyDescent="0.25">
      <c r="A60" s="43">
        <v>52</v>
      </c>
      <c r="B60" s="51" t="s">
        <v>176</v>
      </c>
      <c r="C60" s="44" t="s">
        <v>23</v>
      </c>
      <c r="D60" s="45" t="s">
        <v>186</v>
      </c>
      <c r="E60" s="51" t="s">
        <v>25</v>
      </c>
      <c r="F60" s="44" t="s">
        <v>26</v>
      </c>
      <c r="G60" s="45" t="s">
        <v>187</v>
      </c>
      <c r="H60" s="44" t="s">
        <v>188</v>
      </c>
      <c r="I60" s="44"/>
      <c r="J60" s="44"/>
      <c r="K60" s="44" t="s">
        <v>51</v>
      </c>
      <c r="L60" s="46"/>
      <c r="M60" s="44" t="s">
        <v>30</v>
      </c>
      <c r="N60" s="44" t="s">
        <v>31</v>
      </c>
      <c r="O60" s="44" t="s">
        <v>32</v>
      </c>
      <c r="P60" s="44" t="s">
        <v>33</v>
      </c>
      <c r="Q60" s="44" t="s">
        <v>34</v>
      </c>
      <c r="R60" s="44" t="s">
        <v>52</v>
      </c>
      <c r="S60" s="44" t="s">
        <v>36</v>
      </c>
    </row>
    <row r="61" spans="1:19" ht="102.75" x14ac:dyDescent="0.25">
      <c r="A61" s="43">
        <v>53</v>
      </c>
      <c r="B61" s="51" t="s">
        <v>176</v>
      </c>
      <c r="C61" s="44" t="s">
        <v>23</v>
      </c>
      <c r="D61" s="45" t="s">
        <v>189</v>
      </c>
      <c r="E61" s="51" t="s">
        <v>25</v>
      </c>
      <c r="F61" s="44" t="s">
        <v>26</v>
      </c>
      <c r="G61" s="45" t="s">
        <v>190</v>
      </c>
      <c r="H61" s="44" t="s">
        <v>188</v>
      </c>
      <c r="I61" s="44"/>
      <c r="J61" s="44"/>
      <c r="K61" s="44" t="s">
        <v>29</v>
      </c>
      <c r="L61" s="46"/>
      <c r="M61" s="44" t="s">
        <v>30</v>
      </c>
      <c r="N61" s="44" t="s">
        <v>31</v>
      </c>
      <c r="O61" s="44" t="s">
        <v>32</v>
      </c>
      <c r="P61" s="44" t="s">
        <v>33</v>
      </c>
      <c r="Q61" s="44" t="s">
        <v>34</v>
      </c>
      <c r="R61" s="44" t="s">
        <v>35</v>
      </c>
      <c r="S61" s="44" t="s">
        <v>36</v>
      </c>
    </row>
    <row r="62" spans="1:19" ht="102.75" x14ac:dyDescent="0.25">
      <c r="A62" s="43">
        <v>54</v>
      </c>
      <c r="B62" s="51" t="s">
        <v>176</v>
      </c>
      <c r="C62" s="44" t="s">
        <v>23</v>
      </c>
      <c r="D62" s="45" t="s">
        <v>191</v>
      </c>
      <c r="E62" s="51" t="s">
        <v>25</v>
      </c>
      <c r="F62" s="44" t="s">
        <v>26</v>
      </c>
      <c r="G62" s="45" t="s">
        <v>192</v>
      </c>
      <c r="H62" s="44" t="s">
        <v>188</v>
      </c>
      <c r="I62" s="44"/>
      <c r="J62" s="44"/>
      <c r="K62" s="44" t="s">
        <v>39</v>
      </c>
      <c r="L62" s="46"/>
      <c r="M62" s="44" t="s">
        <v>30</v>
      </c>
      <c r="N62" s="44" t="s">
        <v>31</v>
      </c>
      <c r="O62" s="44" t="s">
        <v>32</v>
      </c>
      <c r="P62" s="44" t="s">
        <v>33</v>
      </c>
      <c r="Q62" s="44" t="s">
        <v>34</v>
      </c>
      <c r="R62" s="44" t="s">
        <v>40</v>
      </c>
      <c r="S62" s="44" t="s">
        <v>36</v>
      </c>
    </row>
    <row r="63" spans="1:19" ht="90" x14ac:dyDescent="0.25">
      <c r="A63" s="43">
        <v>55</v>
      </c>
      <c r="B63" s="51" t="s">
        <v>176</v>
      </c>
      <c r="C63" s="44" t="s">
        <v>23</v>
      </c>
      <c r="D63" s="45" t="s">
        <v>193</v>
      </c>
      <c r="E63" s="51" t="s">
        <v>25</v>
      </c>
      <c r="F63" s="44" t="s">
        <v>26</v>
      </c>
      <c r="G63" s="45" t="s">
        <v>194</v>
      </c>
      <c r="H63" s="44" t="s">
        <v>188</v>
      </c>
      <c r="I63" s="44"/>
      <c r="J63" s="44"/>
      <c r="K63" s="44" t="s">
        <v>93</v>
      </c>
      <c r="L63" s="46"/>
      <c r="M63" s="44" t="s">
        <v>30</v>
      </c>
      <c r="N63" s="44" t="s">
        <v>31</v>
      </c>
      <c r="O63" s="44" t="s">
        <v>32</v>
      </c>
      <c r="P63" s="44" t="s">
        <v>33</v>
      </c>
      <c r="Q63" s="44" t="s">
        <v>34</v>
      </c>
      <c r="R63" s="44" t="s">
        <v>139</v>
      </c>
      <c r="S63" s="44" t="s">
        <v>36</v>
      </c>
    </row>
    <row r="64" spans="1:19" ht="191.25" x14ac:dyDescent="0.25">
      <c r="A64" s="43">
        <v>56</v>
      </c>
      <c r="B64" s="51" t="s">
        <v>195</v>
      </c>
      <c r="C64" s="44" t="s">
        <v>196</v>
      </c>
      <c r="D64" s="45" t="s">
        <v>197</v>
      </c>
      <c r="E64" s="51" t="s">
        <v>198</v>
      </c>
      <c r="F64" s="44" t="s">
        <v>199</v>
      </c>
      <c r="G64" s="45" t="s">
        <v>200</v>
      </c>
      <c r="H64" s="44" t="s">
        <v>201</v>
      </c>
      <c r="I64" s="44" t="s">
        <v>202</v>
      </c>
      <c r="J64" s="44" t="s">
        <v>203</v>
      </c>
      <c r="K64" s="44"/>
      <c r="L64" s="44" t="s">
        <v>204</v>
      </c>
      <c r="M64" s="44" t="s">
        <v>30</v>
      </c>
      <c r="N64" s="44" t="s">
        <v>31</v>
      </c>
      <c r="O64" s="44" t="s">
        <v>205</v>
      </c>
      <c r="P64" s="44" t="s">
        <v>33</v>
      </c>
      <c r="Q64" s="44" t="s">
        <v>206</v>
      </c>
      <c r="R64" s="44" t="s">
        <v>207</v>
      </c>
      <c r="S64" s="48" t="s">
        <v>208</v>
      </c>
    </row>
    <row r="65" spans="1:19" ht="191.25" x14ac:dyDescent="0.25">
      <c r="A65" s="43">
        <v>57</v>
      </c>
      <c r="B65" s="51" t="s">
        <v>195</v>
      </c>
      <c r="C65" s="44" t="s">
        <v>196</v>
      </c>
      <c r="D65" s="45" t="s">
        <v>209</v>
      </c>
      <c r="E65" s="51" t="s">
        <v>198</v>
      </c>
      <c r="F65" s="44" t="s">
        <v>199</v>
      </c>
      <c r="G65" s="45" t="s">
        <v>210</v>
      </c>
      <c r="H65" s="44" t="s">
        <v>201</v>
      </c>
      <c r="I65" s="44" t="s">
        <v>202</v>
      </c>
      <c r="J65" s="44" t="s">
        <v>211</v>
      </c>
      <c r="K65" s="44" t="s">
        <v>204</v>
      </c>
      <c r="L65" s="44"/>
      <c r="M65" s="44" t="s">
        <v>30</v>
      </c>
      <c r="N65" s="44" t="s">
        <v>31</v>
      </c>
      <c r="O65" s="44" t="s">
        <v>205</v>
      </c>
      <c r="P65" s="44" t="s">
        <v>33</v>
      </c>
      <c r="Q65" s="44" t="s">
        <v>206</v>
      </c>
      <c r="R65" s="44" t="s">
        <v>207</v>
      </c>
      <c r="S65" s="48" t="s">
        <v>208</v>
      </c>
    </row>
    <row r="66" spans="1:19" ht="191.25" x14ac:dyDescent="0.25">
      <c r="A66" s="43">
        <v>58</v>
      </c>
      <c r="B66" s="51" t="s">
        <v>212</v>
      </c>
      <c r="C66" s="44" t="s">
        <v>196</v>
      </c>
      <c r="D66" s="45" t="s">
        <v>213</v>
      </c>
      <c r="E66" s="51" t="s">
        <v>198</v>
      </c>
      <c r="F66" s="44" t="s">
        <v>199</v>
      </c>
      <c r="G66" s="45" t="s">
        <v>214</v>
      </c>
      <c r="H66" s="44" t="s">
        <v>201</v>
      </c>
      <c r="I66" s="44" t="s">
        <v>202</v>
      </c>
      <c r="J66" s="44" t="s">
        <v>215</v>
      </c>
      <c r="K66" s="44" t="s">
        <v>204</v>
      </c>
      <c r="L66" s="44"/>
      <c r="M66" s="44" t="s">
        <v>30</v>
      </c>
      <c r="N66" s="44" t="s">
        <v>31</v>
      </c>
      <c r="O66" s="44" t="s">
        <v>205</v>
      </c>
      <c r="P66" s="44" t="s">
        <v>33</v>
      </c>
      <c r="Q66" s="44" t="s">
        <v>206</v>
      </c>
      <c r="R66" s="44" t="s">
        <v>207</v>
      </c>
      <c r="S66" s="48" t="s">
        <v>216</v>
      </c>
    </row>
    <row r="67" spans="1:19" ht="191.25" x14ac:dyDescent="0.25">
      <c r="A67" s="43">
        <v>59</v>
      </c>
      <c r="B67" s="51" t="s">
        <v>217</v>
      </c>
      <c r="C67" s="44" t="s">
        <v>218</v>
      </c>
      <c r="D67" s="45" t="s">
        <v>219</v>
      </c>
      <c r="E67" s="51" t="s">
        <v>220</v>
      </c>
      <c r="F67" s="44" t="s">
        <v>221</v>
      </c>
      <c r="G67" s="45" t="s">
        <v>222</v>
      </c>
      <c r="H67" s="44" t="s">
        <v>223</v>
      </c>
      <c r="I67" s="44" t="s">
        <v>224</v>
      </c>
      <c r="J67" s="44" t="s">
        <v>225</v>
      </c>
      <c r="K67" s="44" t="s">
        <v>204</v>
      </c>
      <c r="L67" s="44"/>
      <c r="M67" s="44" t="s">
        <v>30</v>
      </c>
      <c r="N67" s="44" t="s">
        <v>31</v>
      </c>
      <c r="O67" s="44" t="s">
        <v>205</v>
      </c>
      <c r="P67" s="44" t="s">
        <v>226</v>
      </c>
      <c r="Q67" s="44" t="s">
        <v>206</v>
      </c>
      <c r="R67" s="44" t="s">
        <v>207</v>
      </c>
      <c r="S67" s="48" t="s">
        <v>227</v>
      </c>
    </row>
    <row r="68" spans="1:19" ht="191.25" x14ac:dyDescent="0.25">
      <c r="A68" s="43">
        <v>60</v>
      </c>
      <c r="B68" s="51" t="s">
        <v>217</v>
      </c>
      <c r="C68" s="44" t="s">
        <v>218</v>
      </c>
      <c r="D68" s="45" t="s">
        <v>228</v>
      </c>
      <c r="E68" s="51" t="s">
        <v>220</v>
      </c>
      <c r="F68" s="44" t="s">
        <v>221</v>
      </c>
      <c r="G68" s="45" t="s">
        <v>229</v>
      </c>
      <c r="H68" s="44" t="s">
        <v>223</v>
      </c>
      <c r="I68" s="44" t="s">
        <v>224</v>
      </c>
      <c r="J68" s="44" t="s">
        <v>230</v>
      </c>
      <c r="K68" s="44" t="s">
        <v>204</v>
      </c>
      <c r="L68" s="44"/>
      <c r="M68" s="44" t="s">
        <v>30</v>
      </c>
      <c r="N68" s="44" t="s">
        <v>31</v>
      </c>
      <c r="O68" s="44" t="s">
        <v>205</v>
      </c>
      <c r="P68" s="44" t="s">
        <v>226</v>
      </c>
      <c r="Q68" s="44" t="s">
        <v>206</v>
      </c>
      <c r="R68" s="44" t="s">
        <v>207</v>
      </c>
      <c r="S68" s="48" t="s">
        <v>227</v>
      </c>
    </row>
    <row r="69" spans="1:19" ht="191.25" x14ac:dyDescent="0.25">
      <c r="A69" s="43">
        <v>61</v>
      </c>
      <c r="B69" s="51" t="s">
        <v>231</v>
      </c>
      <c r="C69" s="44" t="s">
        <v>218</v>
      </c>
      <c r="D69" s="45" t="s">
        <v>232</v>
      </c>
      <c r="E69" s="51" t="s">
        <v>220</v>
      </c>
      <c r="F69" s="44" t="s">
        <v>221</v>
      </c>
      <c r="G69" s="45" t="s">
        <v>233</v>
      </c>
      <c r="H69" s="44" t="s">
        <v>223</v>
      </c>
      <c r="I69" s="44" t="s">
        <v>234</v>
      </c>
      <c r="J69" s="44" t="s">
        <v>225</v>
      </c>
      <c r="K69" s="44" t="s">
        <v>204</v>
      </c>
      <c r="L69" s="44"/>
      <c r="M69" s="44" t="s">
        <v>30</v>
      </c>
      <c r="N69" s="44" t="s">
        <v>31</v>
      </c>
      <c r="O69" s="44" t="s">
        <v>205</v>
      </c>
      <c r="P69" s="44" t="s">
        <v>226</v>
      </c>
      <c r="Q69" s="44" t="s">
        <v>206</v>
      </c>
      <c r="R69" s="44" t="s">
        <v>207</v>
      </c>
      <c r="S69" s="48" t="s">
        <v>227</v>
      </c>
    </row>
    <row r="70" spans="1:19" ht="191.25" x14ac:dyDescent="0.25">
      <c r="A70" s="43">
        <v>62</v>
      </c>
      <c r="B70" s="51" t="s">
        <v>231</v>
      </c>
      <c r="C70" s="44" t="s">
        <v>218</v>
      </c>
      <c r="D70" s="45" t="s">
        <v>235</v>
      </c>
      <c r="E70" s="51" t="s">
        <v>220</v>
      </c>
      <c r="F70" s="44" t="s">
        <v>221</v>
      </c>
      <c r="G70" s="45" t="s">
        <v>236</v>
      </c>
      <c r="H70" s="44" t="s">
        <v>223</v>
      </c>
      <c r="I70" s="44" t="s">
        <v>234</v>
      </c>
      <c r="J70" s="44" t="s">
        <v>230</v>
      </c>
      <c r="K70" s="44" t="s">
        <v>204</v>
      </c>
      <c r="L70" s="44"/>
      <c r="M70" s="44" t="s">
        <v>30</v>
      </c>
      <c r="N70" s="44" t="s">
        <v>31</v>
      </c>
      <c r="O70" s="44" t="s">
        <v>205</v>
      </c>
      <c r="P70" s="44" t="s">
        <v>226</v>
      </c>
      <c r="Q70" s="44" t="s">
        <v>206</v>
      </c>
      <c r="R70" s="44" t="s">
        <v>207</v>
      </c>
      <c r="S70" s="48" t="s">
        <v>227</v>
      </c>
    </row>
    <row r="71" spans="1:19" ht="191.25" x14ac:dyDescent="0.25">
      <c r="A71" s="43">
        <v>63</v>
      </c>
      <c r="B71" s="51" t="s">
        <v>237</v>
      </c>
      <c r="C71" s="44" t="s">
        <v>218</v>
      </c>
      <c r="D71" s="45" t="s">
        <v>238</v>
      </c>
      <c r="E71" s="51" t="s">
        <v>220</v>
      </c>
      <c r="F71" s="44" t="s">
        <v>221</v>
      </c>
      <c r="G71" s="45" t="s">
        <v>239</v>
      </c>
      <c r="H71" s="44" t="s">
        <v>223</v>
      </c>
      <c r="I71" s="44" t="s">
        <v>240</v>
      </c>
      <c r="J71" s="44" t="s">
        <v>225</v>
      </c>
      <c r="K71" s="44" t="s">
        <v>204</v>
      </c>
      <c r="L71" s="44"/>
      <c r="M71" s="44" t="s">
        <v>30</v>
      </c>
      <c r="N71" s="44" t="s">
        <v>31</v>
      </c>
      <c r="O71" s="44" t="s">
        <v>205</v>
      </c>
      <c r="P71" s="44" t="s">
        <v>226</v>
      </c>
      <c r="Q71" s="44" t="s">
        <v>206</v>
      </c>
      <c r="R71" s="44" t="s">
        <v>207</v>
      </c>
      <c r="S71" s="48" t="s">
        <v>216</v>
      </c>
    </row>
    <row r="72" spans="1:19" ht="191.25" x14ac:dyDescent="0.25">
      <c r="A72" s="43">
        <v>64</v>
      </c>
      <c r="B72" s="51" t="s">
        <v>237</v>
      </c>
      <c r="C72" s="44" t="s">
        <v>218</v>
      </c>
      <c r="D72" s="45" t="s">
        <v>241</v>
      </c>
      <c r="E72" s="51" t="s">
        <v>220</v>
      </c>
      <c r="F72" s="44" t="s">
        <v>221</v>
      </c>
      <c r="G72" s="45" t="s">
        <v>242</v>
      </c>
      <c r="H72" s="44" t="s">
        <v>223</v>
      </c>
      <c r="I72" s="44" t="s">
        <v>240</v>
      </c>
      <c r="J72" s="44" t="s">
        <v>230</v>
      </c>
      <c r="K72" s="44" t="s">
        <v>204</v>
      </c>
      <c r="L72" s="44"/>
      <c r="M72" s="44" t="s">
        <v>30</v>
      </c>
      <c r="N72" s="44" t="s">
        <v>31</v>
      </c>
      <c r="O72" s="44" t="s">
        <v>205</v>
      </c>
      <c r="P72" s="44" t="s">
        <v>226</v>
      </c>
      <c r="Q72" s="44" t="s">
        <v>206</v>
      </c>
      <c r="R72" s="44" t="s">
        <v>207</v>
      </c>
      <c r="S72" s="48" t="s">
        <v>227</v>
      </c>
    </row>
    <row r="73" spans="1:19" ht="191.25" x14ac:dyDescent="0.25">
      <c r="A73" s="43">
        <v>65</v>
      </c>
      <c r="B73" s="51" t="s">
        <v>243</v>
      </c>
      <c r="C73" s="44" t="s">
        <v>218</v>
      </c>
      <c r="D73" s="45" t="s">
        <v>244</v>
      </c>
      <c r="E73" s="51" t="s">
        <v>220</v>
      </c>
      <c r="F73" s="44" t="s">
        <v>221</v>
      </c>
      <c r="G73" s="45" t="s">
        <v>245</v>
      </c>
      <c r="H73" s="44" t="s">
        <v>223</v>
      </c>
      <c r="I73" s="44" t="s">
        <v>246</v>
      </c>
      <c r="J73" s="44" t="s">
        <v>225</v>
      </c>
      <c r="K73" s="44" t="s">
        <v>204</v>
      </c>
      <c r="L73" s="44"/>
      <c r="M73" s="44" t="s">
        <v>30</v>
      </c>
      <c r="N73" s="44" t="s">
        <v>31</v>
      </c>
      <c r="O73" s="44" t="s">
        <v>205</v>
      </c>
      <c r="P73" s="44" t="s">
        <v>226</v>
      </c>
      <c r="Q73" s="44" t="s">
        <v>206</v>
      </c>
      <c r="R73" s="44" t="s">
        <v>207</v>
      </c>
      <c r="S73" s="48" t="s">
        <v>227</v>
      </c>
    </row>
    <row r="74" spans="1:19" ht="191.25" x14ac:dyDescent="0.25">
      <c r="A74" s="43">
        <v>66</v>
      </c>
      <c r="B74" s="51" t="s">
        <v>243</v>
      </c>
      <c r="C74" s="44" t="s">
        <v>218</v>
      </c>
      <c r="D74" s="45" t="s">
        <v>247</v>
      </c>
      <c r="E74" s="51" t="s">
        <v>220</v>
      </c>
      <c r="F74" s="44" t="s">
        <v>221</v>
      </c>
      <c r="G74" s="45" t="s">
        <v>248</v>
      </c>
      <c r="H74" s="44" t="s">
        <v>223</v>
      </c>
      <c r="I74" s="44" t="s">
        <v>246</v>
      </c>
      <c r="J74" s="44" t="s">
        <v>230</v>
      </c>
      <c r="K74" s="44" t="s">
        <v>204</v>
      </c>
      <c r="L74" s="44"/>
      <c r="M74" s="44" t="s">
        <v>30</v>
      </c>
      <c r="N74" s="44" t="s">
        <v>31</v>
      </c>
      <c r="O74" s="44" t="s">
        <v>205</v>
      </c>
      <c r="P74" s="44" t="s">
        <v>226</v>
      </c>
      <c r="Q74" s="44" t="s">
        <v>206</v>
      </c>
      <c r="R74" s="44" t="s">
        <v>207</v>
      </c>
      <c r="S74" s="48" t="s">
        <v>227</v>
      </c>
    </row>
    <row r="75" spans="1:19" ht="255.75" x14ac:dyDescent="0.25">
      <c r="A75" s="43">
        <v>67</v>
      </c>
      <c r="B75" s="51" t="s">
        <v>249</v>
      </c>
      <c r="C75" s="49" t="s">
        <v>218</v>
      </c>
      <c r="D75" s="49" t="s">
        <v>250</v>
      </c>
      <c r="E75" s="49" t="s">
        <v>220</v>
      </c>
      <c r="F75" s="49" t="s">
        <v>221</v>
      </c>
      <c r="G75" s="49" t="s">
        <v>251</v>
      </c>
      <c r="H75" s="49" t="s">
        <v>252</v>
      </c>
      <c r="I75" s="49" t="s">
        <v>225</v>
      </c>
      <c r="J75" s="49" t="s">
        <v>223</v>
      </c>
      <c r="K75" s="49" t="s">
        <v>204</v>
      </c>
      <c r="L75" s="49"/>
      <c r="M75" s="49" t="s">
        <v>30</v>
      </c>
      <c r="N75" s="49" t="s">
        <v>31</v>
      </c>
      <c r="O75" s="49" t="s">
        <v>205</v>
      </c>
      <c r="P75" s="49" t="s">
        <v>226</v>
      </c>
      <c r="Q75" s="49" t="s">
        <v>206</v>
      </c>
      <c r="R75" s="49" t="s">
        <v>207</v>
      </c>
      <c r="S75" s="49" t="s">
        <v>253</v>
      </c>
    </row>
    <row r="76" spans="1:19" ht="255.75" x14ac:dyDescent="0.25">
      <c r="A76" s="43">
        <v>68</v>
      </c>
      <c r="B76" s="51" t="s">
        <v>249</v>
      </c>
      <c r="C76" s="50" t="s">
        <v>218</v>
      </c>
      <c r="D76" s="52" t="s">
        <v>254</v>
      </c>
      <c r="E76" s="53" t="s">
        <v>220</v>
      </c>
      <c r="F76" s="53" t="s">
        <v>221</v>
      </c>
      <c r="G76" s="53" t="s">
        <v>255</v>
      </c>
      <c r="H76" s="53" t="s">
        <v>252</v>
      </c>
      <c r="I76" s="53" t="s">
        <v>230</v>
      </c>
      <c r="J76" s="53" t="s">
        <v>223</v>
      </c>
      <c r="K76" s="53" t="s">
        <v>204</v>
      </c>
      <c r="L76" s="53"/>
      <c r="M76" s="53" t="s">
        <v>30</v>
      </c>
      <c r="N76" s="53" t="s">
        <v>31</v>
      </c>
      <c r="O76" s="53" t="s">
        <v>205</v>
      </c>
      <c r="P76" s="53" t="s">
        <v>226</v>
      </c>
      <c r="Q76" s="53" t="s">
        <v>206</v>
      </c>
      <c r="R76" s="49" t="s">
        <v>207</v>
      </c>
      <c r="S76" s="53" t="s">
        <v>253</v>
      </c>
    </row>
    <row r="77" spans="1:19" ht="90" x14ac:dyDescent="0.25">
      <c r="A77" s="43">
        <v>69</v>
      </c>
      <c r="B77" s="51" t="s">
        <v>256</v>
      </c>
      <c r="C77" s="44">
        <v>30</v>
      </c>
      <c r="D77" s="45" t="s">
        <v>257</v>
      </c>
      <c r="E77" s="51" t="s">
        <v>258</v>
      </c>
      <c r="F77" s="44" t="s">
        <v>259</v>
      </c>
      <c r="G77" s="45"/>
      <c r="H77" s="44" t="s">
        <v>260</v>
      </c>
      <c r="I77" s="44"/>
      <c r="J77" s="44"/>
      <c r="K77" s="44"/>
      <c r="L77" s="44"/>
      <c r="M77" s="44" t="s">
        <v>261</v>
      </c>
      <c r="N77" s="44" t="s">
        <v>31</v>
      </c>
      <c r="O77" s="44" t="s">
        <v>32</v>
      </c>
      <c r="P77" s="44" t="s">
        <v>262</v>
      </c>
      <c r="Q77" s="44" t="s">
        <v>263</v>
      </c>
      <c r="R77" s="44"/>
      <c r="S77" s="48" t="s">
        <v>264</v>
      </c>
    </row>
    <row r="78" spans="1:19" ht="90" x14ac:dyDescent="0.25">
      <c r="A78" s="43">
        <v>70</v>
      </c>
      <c r="B78" s="51" t="s">
        <v>129</v>
      </c>
      <c r="C78" s="44">
        <v>30</v>
      </c>
      <c r="D78" s="45" t="s">
        <v>265</v>
      </c>
      <c r="E78" s="51" t="s">
        <v>266</v>
      </c>
      <c r="F78" s="44" t="s">
        <v>267</v>
      </c>
      <c r="G78" s="45"/>
      <c r="H78" s="44" t="s">
        <v>268</v>
      </c>
      <c r="I78" s="44"/>
      <c r="J78" s="44"/>
      <c r="K78" s="44"/>
      <c r="L78" s="44"/>
      <c r="M78" s="44" t="s">
        <v>261</v>
      </c>
      <c r="N78" s="44" t="s">
        <v>31</v>
      </c>
      <c r="O78" s="44" t="s">
        <v>32</v>
      </c>
      <c r="P78" s="44" t="s">
        <v>269</v>
      </c>
      <c r="Q78" s="44" t="s">
        <v>270</v>
      </c>
      <c r="R78" s="44"/>
      <c r="S78" s="48" t="s">
        <v>271</v>
      </c>
    </row>
    <row r="79" spans="1:19" ht="77.25" x14ac:dyDescent="0.25">
      <c r="A79" s="43">
        <v>71</v>
      </c>
      <c r="B79" s="51" t="s">
        <v>195</v>
      </c>
      <c r="C79" s="44">
        <v>30</v>
      </c>
      <c r="D79" s="45" t="s">
        <v>272</v>
      </c>
      <c r="E79" s="51" t="s">
        <v>273</v>
      </c>
      <c r="F79" s="44" t="s">
        <v>274</v>
      </c>
      <c r="G79" s="45"/>
      <c r="H79" s="44" t="s">
        <v>275</v>
      </c>
      <c r="I79" s="44"/>
      <c r="J79" s="44"/>
      <c r="K79" s="44"/>
      <c r="L79" s="44"/>
      <c r="M79" s="44" t="s">
        <v>261</v>
      </c>
      <c r="N79" s="44" t="s">
        <v>31</v>
      </c>
      <c r="O79" s="44" t="s">
        <v>32</v>
      </c>
      <c r="P79" s="44" t="s">
        <v>262</v>
      </c>
      <c r="Q79" s="44" t="s">
        <v>276</v>
      </c>
      <c r="R79" s="44" t="s">
        <v>277</v>
      </c>
      <c r="S79" s="48" t="s">
        <v>278</v>
      </c>
    </row>
    <row r="80" spans="1:19" ht="76.5" x14ac:dyDescent="0.25">
      <c r="A80" s="43">
        <v>72</v>
      </c>
      <c r="B80" s="51" t="s">
        <v>279</v>
      </c>
      <c r="C80" s="44">
        <v>30</v>
      </c>
      <c r="D80" s="45" t="s">
        <v>280</v>
      </c>
      <c r="E80" s="51" t="s">
        <v>281</v>
      </c>
      <c r="F80" s="44" t="s">
        <v>282</v>
      </c>
      <c r="G80" s="45"/>
      <c r="H80" s="44" t="s">
        <v>391</v>
      </c>
      <c r="I80" s="44"/>
      <c r="J80" s="44"/>
      <c r="K80" s="44"/>
      <c r="L80" s="44"/>
      <c r="M80" s="44" t="s">
        <v>261</v>
      </c>
      <c r="N80" s="44" t="s">
        <v>31</v>
      </c>
      <c r="O80" s="44" t="s">
        <v>283</v>
      </c>
      <c r="P80" s="44" t="s">
        <v>262</v>
      </c>
      <c r="Q80" s="44"/>
      <c r="R80" s="44" t="s">
        <v>277</v>
      </c>
      <c r="S80" s="48" t="s">
        <v>284</v>
      </c>
    </row>
    <row r="81" spans="1:19" ht="64.5" x14ac:dyDescent="0.25">
      <c r="A81" s="43">
        <v>73</v>
      </c>
      <c r="B81" s="51" t="s">
        <v>285</v>
      </c>
      <c r="C81" s="44">
        <v>30</v>
      </c>
      <c r="D81" s="45" t="s">
        <v>286</v>
      </c>
      <c r="E81" s="51" t="s">
        <v>287</v>
      </c>
      <c r="F81" s="44" t="s">
        <v>288</v>
      </c>
      <c r="G81" s="45"/>
      <c r="H81" s="44" t="s">
        <v>260</v>
      </c>
      <c r="I81" s="44"/>
      <c r="J81" s="44"/>
      <c r="K81" s="44"/>
      <c r="L81" s="44"/>
      <c r="M81" s="44" t="s">
        <v>261</v>
      </c>
      <c r="N81" s="44" t="s">
        <v>31</v>
      </c>
      <c r="O81" s="44" t="s">
        <v>32</v>
      </c>
      <c r="P81" s="44" t="s">
        <v>262</v>
      </c>
      <c r="Q81" s="44" t="s">
        <v>289</v>
      </c>
      <c r="R81" s="44" t="s">
        <v>277</v>
      </c>
      <c r="S81" s="48" t="s">
        <v>290</v>
      </c>
    </row>
  </sheetData>
  <mergeCells count="4">
    <mergeCell ref="P1:S1"/>
    <mergeCell ref="P2:S2"/>
    <mergeCell ref="P3:S3"/>
    <mergeCell ref="A5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opLeftCell="A111" workbookViewId="0">
      <selection activeCell="A120" sqref="A1:XFD1048576"/>
    </sheetView>
  </sheetViews>
  <sheetFormatPr defaultRowHeight="15" x14ac:dyDescent="0.25"/>
  <cols>
    <col min="1" max="2" width="26.140625" customWidth="1"/>
    <col min="3" max="3" width="27.85546875" customWidth="1"/>
    <col min="4" max="4" width="14.7109375" customWidth="1"/>
    <col min="5" max="5" width="15.140625" customWidth="1"/>
    <col min="6" max="6" width="15.5703125" customWidth="1"/>
    <col min="7" max="7" width="27.140625" customWidth="1"/>
    <col min="8" max="8" width="17.42578125" customWidth="1"/>
    <col min="9" max="9" width="18.42578125" customWidth="1"/>
  </cols>
  <sheetData>
    <row r="1" spans="1:9" x14ac:dyDescent="0.25">
      <c r="A1" s="181" t="s">
        <v>291</v>
      </c>
      <c r="B1" s="181"/>
      <c r="C1" s="181"/>
      <c r="D1" s="181"/>
      <c r="E1" s="181"/>
      <c r="F1" s="181"/>
      <c r="G1" s="181"/>
      <c r="H1" s="181"/>
      <c r="I1" s="181"/>
    </row>
    <row r="2" spans="1:9" s="40" customFormat="1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s="40" customFormat="1" ht="36.75" customHeight="1" x14ac:dyDescent="0.25">
      <c r="A3" s="187" t="s">
        <v>389</v>
      </c>
      <c r="B3" s="187"/>
      <c r="C3" s="187"/>
      <c r="D3" s="187"/>
      <c r="E3" s="187"/>
      <c r="F3" s="187"/>
      <c r="G3" s="187"/>
      <c r="H3" s="187"/>
      <c r="I3" s="187"/>
    </row>
    <row r="5" spans="1:9" s="64" customFormat="1" ht="45.75" x14ac:dyDescent="0.3">
      <c r="A5" s="61" t="s">
        <v>292</v>
      </c>
      <c r="B5" s="61" t="s">
        <v>293</v>
      </c>
      <c r="C5" s="62" t="s">
        <v>10</v>
      </c>
      <c r="D5" s="62" t="s">
        <v>11</v>
      </c>
      <c r="E5" s="62" t="s">
        <v>12</v>
      </c>
      <c r="F5" s="62" t="s">
        <v>13</v>
      </c>
      <c r="G5" s="63" t="s">
        <v>294</v>
      </c>
      <c r="H5" s="61" t="s">
        <v>295</v>
      </c>
      <c r="I5" s="61" t="s">
        <v>296</v>
      </c>
    </row>
    <row r="6" spans="1:9" s="64" customFormat="1" x14ac:dyDescent="0.25">
      <c r="A6" s="65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" t="s">
        <v>297</v>
      </c>
      <c r="H6" s="1">
        <v>8</v>
      </c>
      <c r="I6" s="1">
        <v>9</v>
      </c>
    </row>
    <row r="7" spans="1:9" s="64" customFormat="1" ht="60" x14ac:dyDescent="0.25">
      <c r="A7" s="184" t="s">
        <v>22</v>
      </c>
      <c r="B7" s="15" t="s">
        <v>199</v>
      </c>
      <c r="C7" s="15" t="s">
        <v>298</v>
      </c>
      <c r="D7" s="15" t="s">
        <v>202</v>
      </c>
      <c r="E7" s="15" t="s">
        <v>215</v>
      </c>
      <c r="F7" s="3"/>
      <c r="G7" s="4" t="s">
        <v>213</v>
      </c>
      <c r="H7" s="10">
        <v>12528</v>
      </c>
      <c r="I7" s="11"/>
    </row>
    <row r="8" spans="1:9" s="64" customFormat="1" ht="90" x14ac:dyDescent="0.25">
      <c r="A8" s="185"/>
      <c r="B8" s="15" t="s">
        <v>221</v>
      </c>
      <c r="C8" s="15" t="s">
        <v>223</v>
      </c>
      <c r="D8" s="15" t="s">
        <v>224</v>
      </c>
      <c r="E8" s="15" t="s">
        <v>225</v>
      </c>
      <c r="F8" s="3"/>
      <c r="G8" s="4" t="s">
        <v>219</v>
      </c>
      <c r="H8" s="10">
        <v>95094</v>
      </c>
      <c r="I8" s="11"/>
    </row>
    <row r="9" spans="1:9" s="64" customFormat="1" ht="90" x14ac:dyDescent="0.25">
      <c r="A9" s="185"/>
      <c r="B9" s="15" t="s">
        <v>221</v>
      </c>
      <c r="C9" s="15" t="s">
        <v>223</v>
      </c>
      <c r="D9" s="15" t="s">
        <v>224</v>
      </c>
      <c r="E9" s="15" t="s">
        <v>230</v>
      </c>
      <c r="F9" s="3"/>
      <c r="G9" s="4" t="s">
        <v>228</v>
      </c>
      <c r="H9" s="10">
        <v>189552</v>
      </c>
      <c r="I9" s="11"/>
    </row>
    <row r="10" spans="1:9" s="64" customFormat="1" ht="60" x14ac:dyDescent="0.25">
      <c r="A10" s="185"/>
      <c r="B10" s="3" t="s">
        <v>26</v>
      </c>
      <c r="C10" s="15" t="s">
        <v>43</v>
      </c>
      <c r="D10" s="15"/>
      <c r="E10" s="15"/>
      <c r="F10" s="3" t="s">
        <v>29</v>
      </c>
      <c r="G10" s="4" t="s">
        <v>41</v>
      </c>
      <c r="H10" s="10">
        <v>36</v>
      </c>
      <c r="I10" s="11"/>
    </row>
    <row r="11" spans="1:9" s="64" customFormat="1" ht="75" x14ac:dyDescent="0.25">
      <c r="A11" s="185"/>
      <c r="B11" s="3" t="s">
        <v>26</v>
      </c>
      <c r="C11" s="15" t="s">
        <v>43</v>
      </c>
      <c r="D11" s="15"/>
      <c r="E11" s="15"/>
      <c r="F11" s="3" t="s">
        <v>39</v>
      </c>
      <c r="G11" s="4" t="s">
        <v>45</v>
      </c>
      <c r="H11" s="10">
        <v>3</v>
      </c>
      <c r="I11" s="11"/>
    </row>
    <row r="12" spans="1:9" s="64" customFormat="1" ht="60" x14ac:dyDescent="0.25">
      <c r="A12" s="185"/>
      <c r="B12" s="3" t="s">
        <v>26</v>
      </c>
      <c r="C12" s="15" t="s">
        <v>28</v>
      </c>
      <c r="D12" s="15"/>
      <c r="E12" s="15"/>
      <c r="F12" s="3" t="s">
        <v>29</v>
      </c>
      <c r="G12" s="4" t="s">
        <v>24</v>
      </c>
      <c r="H12" s="10">
        <v>29</v>
      </c>
      <c r="I12" s="11"/>
    </row>
    <row r="13" spans="1:9" s="64" customFormat="1" ht="75" x14ac:dyDescent="0.25">
      <c r="A13" s="186"/>
      <c r="B13" s="3" t="s">
        <v>26</v>
      </c>
      <c r="C13" s="15" t="s">
        <v>28</v>
      </c>
      <c r="D13" s="15"/>
      <c r="E13" s="15"/>
      <c r="F13" s="3" t="s">
        <v>39</v>
      </c>
      <c r="G13" s="4" t="s">
        <v>37</v>
      </c>
      <c r="H13" s="10">
        <v>5</v>
      </c>
      <c r="I13" s="11"/>
    </row>
    <row r="14" spans="1:9" s="64" customFormat="1" ht="60" x14ac:dyDescent="0.25">
      <c r="A14" s="184" t="s">
        <v>53</v>
      </c>
      <c r="B14" s="15" t="s">
        <v>199</v>
      </c>
      <c r="C14" s="15" t="s">
        <v>298</v>
      </c>
      <c r="D14" s="15" t="s">
        <v>202</v>
      </c>
      <c r="E14" s="15" t="s">
        <v>215</v>
      </c>
      <c r="F14" s="3"/>
      <c r="G14" s="16" t="s">
        <v>213</v>
      </c>
      <c r="H14" s="10">
        <v>17520</v>
      </c>
      <c r="I14" s="12"/>
    </row>
    <row r="15" spans="1:9" s="64" customFormat="1" ht="90" x14ac:dyDescent="0.25">
      <c r="A15" s="185"/>
      <c r="B15" s="15" t="s">
        <v>221</v>
      </c>
      <c r="C15" s="15" t="s">
        <v>223</v>
      </c>
      <c r="D15" s="15" t="s">
        <v>234</v>
      </c>
      <c r="E15" s="15" t="s">
        <v>225</v>
      </c>
      <c r="F15" s="3"/>
      <c r="G15" s="16" t="s">
        <v>232</v>
      </c>
      <c r="H15" s="13">
        <v>88428</v>
      </c>
      <c r="I15" s="12"/>
    </row>
    <row r="16" spans="1:9" s="64" customFormat="1" ht="90" x14ac:dyDescent="0.25">
      <c r="A16" s="185"/>
      <c r="B16" s="15" t="s">
        <v>221</v>
      </c>
      <c r="C16" s="15" t="s">
        <v>223</v>
      </c>
      <c r="D16" s="15" t="s">
        <v>234</v>
      </c>
      <c r="E16" s="15" t="s">
        <v>230</v>
      </c>
      <c r="F16" s="3"/>
      <c r="G16" s="16" t="s">
        <v>235</v>
      </c>
      <c r="H16" s="14">
        <v>219948</v>
      </c>
      <c r="I16" s="12"/>
    </row>
    <row r="17" spans="1:9" s="64" customFormat="1" ht="60" x14ac:dyDescent="0.25">
      <c r="A17" s="185"/>
      <c r="B17" s="3" t="s">
        <v>26</v>
      </c>
      <c r="C17" s="17" t="s">
        <v>58</v>
      </c>
      <c r="D17" s="15"/>
      <c r="E17" s="15"/>
      <c r="F17" s="3" t="s">
        <v>29</v>
      </c>
      <c r="G17" s="16" t="s">
        <v>56</v>
      </c>
      <c r="H17" s="13">
        <v>44</v>
      </c>
      <c r="I17" s="12"/>
    </row>
    <row r="18" spans="1:9" s="64" customFormat="1" ht="30" x14ac:dyDescent="0.25">
      <c r="A18" s="185"/>
      <c r="B18" s="3" t="s">
        <v>26</v>
      </c>
      <c r="C18" s="17" t="s">
        <v>50</v>
      </c>
      <c r="D18" s="15"/>
      <c r="E18" s="15"/>
      <c r="F18" s="3" t="s">
        <v>51</v>
      </c>
      <c r="G18" s="16" t="s">
        <v>48</v>
      </c>
      <c r="H18" s="13">
        <v>15</v>
      </c>
      <c r="I18" s="12"/>
    </row>
    <row r="19" spans="1:9" s="64" customFormat="1" ht="60" x14ac:dyDescent="0.25">
      <c r="A19" s="186"/>
      <c r="B19" s="3" t="s">
        <v>26</v>
      </c>
      <c r="C19" s="17" t="s">
        <v>50</v>
      </c>
      <c r="D19" s="15"/>
      <c r="E19" s="15"/>
      <c r="F19" s="3" t="s">
        <v>29</v>
      </c>
      <c r="G19" s="16" t="s">
        <v>54</v>
      </c>
      <c r="H19" s="13">
        <v>44</v>
      </c>
      <c r="I19" s="12"/>
    </row>
    <row r="20" spans="1:9" s="64" customFormat="1" ht="60" x14ac:dyDescent="0.25">
      <c r="A20" s="184" t="s">
        <v>59</v>
      </c>
      <c r="B20" s="15" t="s">
        <v>199</v>
      </c>
      <c r="C20" s="15" t="s">
        <v>298</v>
      </c>
      <c r="D20" s="15" t="s">
        <v>202</v>
      </c>
      <c r="E20" s="15" t="s">
        <v>215</v>
      </c>
      <c r="F20" s="3"/>
      <c r="G20" s="16" t="s">
        <v>213</v>
      </c>
      <c r="H20" s="10">
        <v>6880</v>
      </c>
      <c r="I20" s="12"/>
    </row>
    <row r="21" spans="1:9" s="64" customFormat="1" ht="90" x14ac:dyDescent="0.25">
      <c r="A21" s="185"/>
      <c r="B21" s="15" t="s">
        <v>221</v>
      </c>
      <c r="C21" s="15" t="s">
        <v>223</v>
      </c>
      <c r="D21" s="15" t="s">
        <v>246</v>
      </c>
      <c r="E21" s="15" t="s">
        <v>225</v>
      </c>
      <c r="F21" s="3"/>
      <c r="G21" s="16" t="s">
        <v>244</v>
      </c>
      <c r="H21" s="10">
        <v>2349</v>
      </c>
      <c r="I21" s="12"/>
    </row>
    <row r="22" spans="1:9" s="64" customFormat="1" ht="90" x14ac:dyDescent="0.25">
      <c r="A22" s="185"/>
      <c r="B22" s="15" t="s">
        <v>221</v>
      </c>
      <c r="C22" s="15" t="s">
        <v>223</v>
      </c>
      <c r="D22" s="15" t="s">
        <v>246</v>
      </c>
      <c r="E22" s="15" t="s">
        <v>230</v>
      </c>
      <c r="F22" s="3"/>
      <c r="G22" s="16" t="s">
        <v>247</v>
      </c>
      <c r="H22" s="10">
        <v>11624</v>
      </c>
      <c r="I22" s="12"/>
    </row>
    <row r="23" spans="1:9" s="64" customFormat="1" ht="90" x14ac:dyDescent="0.25">
      <c r="A23" s="185"/>
      <c r="B23" s="15" t="s">
        <v>221</v>
      </c>
      <c r="C23" s="15" t="s">
        <v>223</v>
      </c>
      <c r="D23" s="15" t="s">
        <v>252</v>
      </c>
      <c r="E23" s="15" t="s">
        <v>225</v>
      </c>
      <c r="F23" s="3"/>
      <c r="G23" s="16" t="s">
        <v>250</v>
      </c>
      <c r="H23" s="10">
        <v>80154</v>
      </c>
      <c r="I23" s="12"/>
    </row>
    <row r="24" spans="1:9" s="64" customFormat="1" ht="90" x14ac:dyDescent="0.25">
      <c r="A24" s="185"/>
      <c r="B24" s="15" t="s">
        <v>221</v>
      </c>
      <c r="C24" s="15" t="s">
        <v>223</v>
      </c>
      <c r="D24" s="15" t="s">
        <v>252</v>
      </c>
      <c r="E24" s="15" t="s">
        <v>230</v>
      </c>
      <c r="F24" s="3"/>
      <c r="G24" s="16" t="s">
        <v>254</v>
      </c>
      <c r="H24" s="10">
        <v>283100</v>
      </c>
      <c r="I24" s="12"/>
    </row>
    <row r="25" spans="1:9" s="64" customFormat="1" ht="60" x14ac:dyDescent="0.25">
      <c r="A25" s="185"/>
      <c r="B25" s="3" t="s">
        <v>26</v>
      </c>
      <c r="C25" s="18" t="s">
        <v>67</v>
      </c>
      <c r="D25" s="15"/>
      <c r="E25" s="15"/>
      <c r="F25" s="3" t="s">
        <v>29</v>
      </c>
      <c r="G25" s="16" t="s">
        <v>65</v>
      </c>
      <c r="H25" s="10">
        <v>83</v>
      </c>
      <c r="I25" s="12"/>
    </row>
    <row r="26" spans="1:9" s="64" customFormat="1" ht="30" x14ac:dyDescent="0.25">
      <c r="A26" s="185"/>
      <c r="B26" s="3" t="s">
        <v>26</v>
      </c>
      <c r="C26" s="18" t="s">
        <v>62</v>
      </c>
      <c r="D26" s="15"/>
      <c r="E26" s="15"/>
      <c r="F26" s="3" t="s">
        <v>51</v>
      </c>
      <c r="G26" s="16" t="s">
        <v>60</v>
      </c>
      <c r="H26" s="10">
        <v>6</v>
      </c>
      <c r="I26" s="12"/>
    </row>
    <row r="27" spans="1:9" s="64" customFormat="1" ht="60" x14ac:dyDescent="0.25">
      <c r="A27" s="186"/>
      <c r="B27" s="3" t="s">
        <v>26</v>
      </c>
      <c r="C27" s="18" t="s">
        <v>62</v>
      </c>
      <c r="D27" s="15"/>
      <c r="E27" s="15"/>
      <c r="F27" s="3" t="s">
        <v>29</v>
      </c>
      <c r="G27" s="16" t="s">
        <v>63</v>
      </c>
      <c r="H27" s="10">
        <v>3</v>
      </c>
      <c r="I27" s="12"/>
    </row>
    <row r="28" spans="1:9" s="64" customFormat="1" ht="60" x14ac:dyDescent="0.25">
      <c r="A28" s="184" t="s">
        <v>68</v>
      </c>
      <c r="B28" s="15" t="s">
        <v>199</v>
      </c>
      <c r="C28" s="15" t="s">
        <v>298</v>
      </c>
      <c r="D28" s="15" t="s">
        <v>202</v>
      </c>
      <c r="E28" s="15" t="s">
        <v>215</v>
      </c>
      <c r="F28" s="3"/>
      <c r="G28" s="16" t="s">
        <v>213</v>
      </c>
      <c r="H28" s="10">
        <v>17400</v>
      </c>
      <c r="I28" s="12"/>
    </row>
    <row r="29" spans="1:9" s="64" customFormat="1" ht="90" x14ac:dyDescent="0.25">
      <c r="A29" s="185"/>
      <c r="B29" s="15" t="s">
        <v>221</v>
      </c>
      <c r="C29" s="15" t="s">
        <v>223</v>
      </c>
      <c r="D29" s="15" t="s">
        <v>246</v>
      </c>
      <c r="E29" s="15" t="s">
        <v>225</v>
      </c>
      <c r="F29" s="3"/>
      <c r="G29" s="16" t="s">
        <v>244</v>
      </c>
      <c r="H29" s="10">
        <v>45855</v>
      </c>
      <c r="I29" s="12"/>
    </row>
    <row r="30" spans="1:9" s="64" customFormat="1" ht="90" x14ac:dyDescent="0.25">
      <c r="A30" s="185"/>
      <c r="B30" s="15" t="s">
        <v>221</v>
      </c>
      <c r="C30" s="15" t="s">
        <v>223</v>
      </c>
      <c r="D30" s="15" t="s">
        <v>246</v>
      </c>
      <c r="E30" s="15" t="s">
        <v>230</v>
      </c>
      <c r="F30" s="3"/>
      <c r="G30" s="16" t="s">
        <v>247</v>
      </c>
      <c r="H30" s="10">
        <v>84005</v>
      </c>
      <c r="I30" s="12"/>
    </row>
    <row r="31" spans="1:9" s="64" customFormat="1" ht="45" x14ac:dyDescent="0.25">
      <c r="A31" s="185"/>
      <c r="B31" s="15" t="s">
        <v>72</v>
      </c>
      <c r="C31" s="18" t="s">
        <v>74</v>
      </c>
      <c r="D31" s="15"/>
      <c r="E31" s="15"/>
      <c r="F31" s="3" t="s">
        <v>51</v>
      </c>
      <c r="G31" s="16" t="s">
        <v>70</v>
      </c>
      <c r="H31" s="10">
        <v>4</v>
      </c>
      <c r="I31" s="12"/>
    </row>
    <row r="32" spans="1:9" s="64" customFormat="1" ht="60" x14ac:dyDescent="0.25">
      <c r="A32" s="185"/>
      <c r="B32" s="15" t="s">
        <v>72</v>
      </c>
      <c r="C32" s="18" t="s">
        <v>74</v>
      </c>
      <c r="D32" s="15"/>
      <c r="E32" s="15"/>
      <c r="F32" s="3" t="s">
        <v>29</v>
      </c>
      <c r="G32" s="16" t="s">
        <v>75</v>
      </c>
      <c r="H32" s="10">
        <v>19</v>
      </c>
      <c r="I32" s="12"/>
    </row>
    <row r="33" spans="1:10" s="64" customFormat="1" ht="75" x14ac:dyDescent="0.25">
      <c r="A33" s="185"/>
      <c r="B33" s="15" t="s">
        <v>72</v>
      </c>
      <c r="C33" s="18" t="s">
        <v>74</v>
      </c>
      <c r="D33" s="15"/>
      <c r="E33" s="15"/>
      <c r="F33" s="3" t="s">
        <v>39</v>
      </c>
      <c r="G33" s="16" t="s">
        <v>78</v>
      </c>
      <c r="H33" s="10">
        <v>2</v>
      </c>
      <c r="I33" s="12"/>
    </row>
    <row r="34" spans="1:10" s="64" customFormat="1" ht="60" x14ac:dyDescent="0.25">
      <c r="A34" s="186"/>
      <c r="B34" s="3" t="s">
        <v>26</v>
      </c>
      <c r="C34" s="15" t="s">
        <v>82</v>
      </c>
      <c r="D34" s="15"/>
      <c r="E34" s="15"/>
      <c r="F34" s="3" t="s">
        <v>29</v>
      </c>
      <c r="G34" s="16" t="s">
        <v>80</v>
      </c>
      <c r="H34" s="10">
        <v>16</v>
      </c>
      <c r="I34" s="12"/>
    </row>
    <row r="35" spans="1:10" s="64" customFormat="1" ht="30" x14ac:dyDescent="0.25">
      <c r="A35" s="182" t="s">
        <v>83</v>
      </c>
      <c r="B35" s="15" t="s">
        <v>26</v>
      </c>
      <c r="C35" s="15" t="s">
        <v>86</v>
      </c>
      <c r="D35" s="15"/>
      <c r="E35" s="15"/>
      <c r="F35" s="3" t="s">
        <v>51</v>
      </c>
      <c r="G35" s="16" t="s">
        <v>84</v>
      </c>
      <c r="H35" s="10">
        <v>400</v>
      </c>
      <c r="I35" s="12"/>
    </row>
    <row r="36" spans="1:10" s="64" customFormat="1" ht="60" x14ac:dyDescent="0.25">
      <c r="A36" s="182"/>
      <c r="B36" s="15" t="s">
        <v>26</v>
      </c>
      <c r="C36" s="15" t="s">
        <v>86</v>
      </c>
      <c r="D36" s="15"/>
      <c r="E36" s="15"/>
      <c r="F36" s="3" t="s">
        <v>29</v>
      </c>
      <c r="G36" s="16" t="s">
        <v>87</v>
      </c>
      <c r="H36" s="10">
        <v>360</v>
      </c>
      <c r="I36" s="12"/>
    </row>
    <row r="37" spans="1:10" s="64" customFormat="1" ht="75" x14ac:dyDescent="0.25">
      <c r="A37" s="182"/>
      <c r="B37" s="15" t="s">
        <v>26</v>
      </c>
      <c r="C37" s="15" t="s">
        <v>86</v>
      </c>
      <c r="D37" s="15"/>
      <c r="E37" s="15"/>
      <c r="F37" s="15" t="s">
        <v>39</v>
      </c>
      <c r="G37" s="16" t="s">
        <v>89</v>
      </c>
      <c r="H37" s="10">
        <v>15</v>
      </c>
      <c r="I37" s="12"/>
      <c r="J37" s="67"/>
    </row>
    <row r="38" spans="1:10" s="64" customFormat="1" ht="45" x14ac:dyDescent="0.25">
      <c r="A38" s="182"/>
      <c r="B38" s="15" t="s">
        <v>26</v>
      </c>
      <c r="C38" s="15" t="s">
        <v>86</v>
      </c>
      <c r="D38" s="15"/>
      <c r="E38" s="15"/>
      <c r="F38" s="15" t="s">
        <v>93</v>
      </c>
      <c r="G38" s="4" t="s">
        <v>91</v>
      </c>
      <c r="H38" s="10">
        <v>4</v>
      </c>
      <c r="I38" s="12"/>
    </row>
    <row r="39" spans="1:10" s="64" customFormat="1" ht="60" x14ac:dyDescent="0.25">
      <c r="A39" s="182" t="s">
        <v>95</v>
      </c>
      <c r="B39" s="15" t="s">
        <v>199</v>
      </c>
      <c r="C39" s="15" t="s">
        <v>298</v>
      </c>
      <c r="D39" s="15" t="s">
        <v>202</v>
      </c>
      <c r="E39" s="15" t="s">
        <v>215</v>
      </c>
      <c r="F39" s="3"/>
      <c r="G39" s="16" t="s">
        <v>213</v>
      </c>
      <c r="H39" s="10">
        <v>20844</v>
      </c>
      <c r="I39" s="12"/>
    </row>
    <row r="40" spans="1:10" s="64" customFormat="1" ht="90" x14ac:dyDescent="0.25">
      <c r="A40" s="182"/>
      <c r="B40" s="15" t="s">
        <v>221</v>
      </c>
      <c r="C40" s="15" t="s">
        <v>223</v>
      </c>
      <c r="D40" s="15" t="s">
        <v>240</v>
      </c>
      <c r="E40" s="15" t="s">
        <v>225</v>
      </c>
      <c r="F40" s="3"/>
      <c r="G40" s="16" t="s">
        <v>238</v>
      </c>
      <c r="H40" s="10">
        <v>47936</v>
      </c>
      <c r="I40" s="12"/>
    </row>
    <row r="41" spans="1:10" s="64" customFormat="1" ht="90" x14ac:dyDescent="0.25">
      <c r="A41" s="182"/>
      <c r="B41" s="15" t="s">
        <v>221</v>
      </c>
      <c r="C41" s="15" t="s">
        <v>223</v>
      </c>
      <c r="D41" s="15" t="s">
        <v>240</v>
      </c>
      <c r="E41" s="15" t="s">
        <v>230</v>
      </c>
      <c r="F41" s="3"/>
      <c r="G41" s="16" t="s">
        <v>241</v>
      </c>
      <c r="H41" s="10">
        <v>37116</v>
      </c>
      <c r="I41" s="12"/>
    </row>
    <row r="42" spans="1:10" s="64" customFormat="1" ht="90" x14ac:dyDescent="0.25">
      <c r="A42" s="182"/>
      <c r="B42" s="15" t="s">
        <v>221</v>
      </c>
      <c r="C42" s="15" t="s">
        <v>223</v>
      </c>
      <c r="D42" s="15" t="s">
        <v>252</v>
      </c>
      <c r="E42" s="15" t="s">
        <v>225</v>
      </c>
      <c r="F42" s="3"/>
      <c r="G42" s="16" t="s">
        <v>250</v>
      </c>
      <c r="H42" s="10">
        <v>38274</v>
      </c>
      <c r="I42" s="12"/>
    </row>
    <row r="43" spans="1:10" s="64" customFormat="1" ht="90" x14ac:dyDescent="0.25">
      <c r="A43" s="182"/>
      <c r="B43" s="15" t="s">
        <v>221</v>
      </c>
      <c r="C43" s="15" t="s">
        <v>223</v>
      </c>
      <c r="D43" s="15" t="s">
        <v>252</v>
      </c>
      <c r="E43" s="15" t="s">
        <v>230</v>
      </c>
      <c r="F43" s="3"/>
      <c r="G43" s="16" t="s">
        <v>254</v>
      </c>
      <c r="H43" s="10">
        <v>21688</v>
      </c>
      <c r="I43" s="12"/>
    </row>
    <row r="44" spans="1:10" s="64" customFormat="1" ht="60" x14ac:dyDescent="0.25">
      <c r="A44" s="182"/>
      <c r="B44" s="3" t="s">
        <v>26</v>
      </c>
      <c r="C44" s="3" t="s">
        <v>98</v>
      </c>
      <c r="D44" s="3"/>
      <c r="E44" s="3"/>
      <c r="F44" s="3" t="s">
        <v>29</v>
      </c>
      <c r="G44" s="4" t="s">
        <v>96</v>
      </c>
      <c r="H44" s="10">
        <v>13</v>
      </c>
      <c r="I44" s="12"/>
    </row>
    <row r="45" spans="1:10" s="64" customFormat="1" ht="75" x14ac:dyDescent="0.25">
      <c r="A45" s="182"/>
      <c r="B45" s="3" t="s">
        <v>26</v>
      </c>
      <c r="C45" s="3" t="s">
        <v>98</v>
      </c>
      <c r="D45" s="3"/>
      <c r="E45" s="3"/>
      <c r="F45" s="3" t="s">
        <v>39</v>
      </c>
      <c r="G45" s="4" t="s">
        <v>99</v>
      </c>
      <c r="H45" s="10">
        <v>5</v>
      </c>
      <c r="I45" s="12"/>
    </row>
    <row r="46" spans="1:10" s="64" customFormat="1" ht="60" x14ac:dyDescent="0.25">
      <c r="A46" s="182"/>
      <c r="B46" s="3" t="s">
        <v>26</v>
      </c>
      <c r="C46" s="3" t="s">
        <v>104</v>
      </c>
      <c r="D46" s="3"/>
      <c r="E46" s="3"/>
      <c r="F46" s="3" t="s">
        <v>29</v>
      </c>
      <c r="G46" s="4" t="s">
        <v>102</v>
      </c>
      <c r="H46" s="10">
        <v>24</v>
      </c>
      <c r="I46" s="12"/>
    </row>
    <row r="47" spans="1:10" s="64" customFormat="1" ht="75" x14ac:dyDescent="0.25">
      <c r="A47" s="182"/>
      <c r="B47" s="3" t="s">
        <v>26</v>
      </c>
      <c r="C47" s="3" t="s">
        <v>104</v>
      </c>
      <c r="D47" s="3"/>
      <c r="E47" s="3"/>
      <c r="F47" s="3" t="s">
        <v>39</v>
      </c>
      <c r="G47" s="4" t="s">
        <v>105</v>
      </c>
      <c r="H47" s="10">
        <v>10</v>
      </c>
      <c r="I47" s="12"/>
    </row>
    <row r="48" spans="1:10" s="64" customFormat="1" ht="60" x14ac:dyDescent="0.25">
      <c r="A48" s="184" t="s">
        <v>107</v>
      </c>
      <c r="B48" s="15" t="s">
        <v>199</v>
      </c>
      <c r="C48" s="15" t="s">
        <v>298</v>
      </c>
      <c r="D48" s="15" t="s">
        <v>202</v>
      </c>
      <c r="E48" s="15" t="s">
        <v>215</v>
      </c>
      <c r="F48" s="3"/>
      <c r="G48" s="16" t="s">
        <v>213</v>
      </c>
      <c r="H48" s="10">
        <v>22230</v>
      </c>
      <c r="I48" s="12"/>
    </row>
    <row r="49" spans="1:9" s="64" customFormat="1" ht="90" x14ac:dyDescent="0.25">
      <c r="A49" s="185"/>
      <c r="B49" s="15" t="s">
        <v>221</v>
      </c>
      <c r="C49" s="15" t="s">
        <v>223</v>
      </c>
      <c r="D49" s="15" t="s">
        <v>252</v>
      </c>
      <c r="E49" s="15" t="s">
        <v>225</v>
      </c>
      <c r="F49" s="3"/>
      <c r="G49" s="16" t="s">
        <v>213</v>
      </c>
      <c r="H49" s="10">
        <v>68994</v>
      </c>
      <c r="I49" s="12"/>
    </row>
    <row r="50" spans="1:9" s="64" customFormat="1" ht="90" x14ac:dyDescent="0.25">
      <c r="A50" s="185"/>
      <c r="B50" s="15" t="s">
        <v>221</v>
      </c>
      <c r="C50" s="15" t="s">
        <v>223</v>
      </c>
      <c r="D50" s="15" t="s">
        <v>252</v>
      </c>
      <c r="E50" s="15" t="s">
        <v>230</v>
      </c>
      <c r="F50" s="3"/>
      <c r="G50" s="16" t="s">
        <v>254</v>
      </c>
      <c r="H50" s="10">
        <v>73232</v>
      </c>
      <c r="I50" s="12"/>
    </row>
    <row r="51" spans="1:9" s="64" customFormat="1" ht="30" x14ac:dyDescent="0.25">
      <c r="A51" s="185"/>
      <c r="B51" s="3" t="s">
        <v>26</v>
      </c>
      <c r="C51" s="3" t="s">
        <v>299</v>
      </c>
      <c r="D51" s="15"/>
      <c r="E51" s="15"/>
      <c r="F51" s="3" t="s">
        <v>51</v>
      </c>
      <c r="G51" s="16" t="s">
        <v>108</v>
      </c>
      <c r="H51" s="10">
        <v>8</v>
      </c>
      <c r="I51" s="12"/>
    </row>
    <row r="52" spans="1:9" s="64" customFormat="1" ht="60" x14ac:dyDescent="0.25">
      <c r="A52" s="185"/>
      <c r="B52" s="3" t="s">
        <v>26</v>
      </c>
      <c r="C52" s="3" t="s">
        <v>299</v>
      </c>
      <c r="D52" s="15"/>
      <c r="E52" s="15"/>
      <c r="F52" s="3" t="s">
        <v>29</v>
      </c>
      <c r="G52" s="16" t="s">
        <v>111</v>
      </c>
      <c r="H52" s="10">
        <v>19</v>
      </c>
      <c r="I52" s="12"/>
    </row>
    <row r="53" spans="1:9" s="64" customFormat="1" ht="75" x14ac:dyDescent="0.25">
      <c r="A53" s="185"/>
      <c r="B53" s="3" t="s">
        <v>26</v>
      </c>
      <c r="C53" s="3" t="s">
        <v>299</v>
      </c>
      <c r="D53" s="15"/>
      <c r="E53" s="15"/>
      <c r="F53" s="15" t="s">
        <v>39</v>
      </c>
      <c r="G53" s="16" t="s">
        <v>113</v>
      </c>
      <c r="H53" s="10">
        <v>3</v>
      </c>
      <c r="I53" s="12"/>
    </row>
    <row r="54" spans="1:9" s="64" customFormat="1" ht="60" x14ac:dyDescent="0.25">
      <c r="A54" s="185"/>
      <c r="B54" s="3" t="s">
        <v>26</v>
      </c>
      <c r="C54" s="3" t="s">
        <v>117</v>
      </c>
      <c r="D54" s="3"/>
      <c r="E54" s="3"/>
      <c r="F54" s="3" t="s">
        <v>29</v>
      </c>
      <c r="G54" s="4" t="s">
        <v>115</v>
      </c>
      <c r="H54" s="10">
        <v>24</v>
      </c>
      <c r="I54" s="12"/>
    </row>
    <row r="55" spans="1:9" s="64" customFormat="1" ht="75" x14ac:dyDescent="0.25">
      <c r="A55" s="186"/>
      <c r="B55" s="3" t="s">
        <v>26</v>
      </c>
      <c r="C55" s="3" t="s">
        <v>117</v>
      </c>
      <c r="D55" s="3"/>
      <c r="E55" s="3"/>
      <c r="F55" s="15" t="s">
        <v>39</v>
      </c>
      <c r="G55" s="4" t="s">
        <v>118</v>
      </c>
      <c r="H55" s="10">
        <v>4</v>
      </c>
      <c r="I55" s="12"/>
    </row>
    <row r="56" spans="1:9" s="64" customFormat="1" ht="60" x14ac:dyDescent="0.25">
      <c r="A56" s="184" t="s">
        <v>300</v>
      </c>
      <c r="B56" s="15" t="s">
        <v>199</v>
      </c>
      <c r="C56" s="15" t="s">
        <v>298</v>
      </c>
      <c r="D56" s="15" t="s">
        <v>202</v>
      </c>
      <c r="E56" s="15" t="s">
        <v>215</v>
      </c>
      <c r="F56" s="3"/>
      <c r="G56" s="16" t="s">
        <v>213</v>
      </c>
      <c r="H56" s="10">
        <v>19684</v>
      </c>
      <c r="I56" s="12"/>
    </row>
    <row r="57" spans="1:9" s="64" customFormat="1" ht="90" x14ac:dyDescent="0.25">
      <c r="A57" s="185"/>
      <c r="B57" s="15" t="s">
        <v>221</v>
      </c>
      <c r="C57" s="15" t="s">
        <v>223</v>
      </c>
      <c r="D57" s="15" t="s">
        <v>234</v>
      </c>
      <c r="E57" s="15" t="s">
        <v>225</v>
      </c>
      <c r="F57" s="3"/>
      <c r="G57" s="16" t="s">
        <v>232</v>
      </c>
      <c r="H57" s="10">
        <v>26182</v>
      </c>
      <c r="I57" s="12"/>
    </row>
    <row r="58" spans="1:9" s="64" customFormat="1" ht="90" x14ac:dyDescent="0.25">
      <c r="A58" s="185"/>
      <c r="B58" s="15" t="s">
        <v>221</v>
      </c>
      <c r="C58" s="15" t="s">
        <v>223</v>
      </c>
      <c r="D58" s="15" t="s">
        <v>234</v>
      </c>
      <c r="E58" s="15" t="s">
        <v>230</v>
      </c>
      <c r="F58" s="3"/>
      <c r="G58" s="16" t="s">
        <v>235</v>
      </c>
      <c r="H58" s="10">
        <v>30360</v>
      </c>
      <c r="I58" s="12"/>
    </row>
    <row r="59" spans="1:9" s="64" customFormat="1" ht="90" x14ac:dyDescent="0.25">
      <c r="A59" s="185"/>
      <c r="B59" s="15" t="s">
        <v>221</v>
      </c>
      <c r="C59" s="15" t="s">
        <v>223</v>
      </c>
      <c r="D59" s="15" t="s">
        <v>240</v>
      </c>
      <c r="E59" s="15" t="s">
        <v>225</v>
      </c>
      <c r="F59" s="3"/>
      <c r="G59" s="16" t="s">
        <v>238</v>
      </c>
      <c r="H59" s="10">
        <v>30474</v>
      </c>
      <c r="I59" s="12"/>
    </row>
    <row r="60" spans="1:9" s="64" customFormat="1" ht="90" x14ac:dyDescent="0.25">
      <c r="A60" s="185"/>
      <c r="B60" s="15" t="s">
        <v>221</v>
      </c>
      <c r="C60" s="15" t="s">
        <v>223</v>
      </c>
      <c r="D60" s="15" t="s">
        <v>240</v>
      </c>
      <c r="E60" s="15" t="s">
        <v>230</v>
      </c>
      <c r="F60" s="3"/>
      <c r="G60" s="16" t="s">
        <v>241</v>
      </c>
      <c r="H60" s="10">
        <v>76680</v>
      </c>
      <c r="I60" s="12"/>
    </row>
    <row r="61" spans="1:9" s="64" customFormat="1" ht="30" x14ac:dyDescent="0.25">
      <c r="A61" s="185"/>
      <c r="B61" s="3" t="s">
        <v>26</v>
      </c>
      <c r="C61" s="17" t="s">
        <v>50</v>
      </c>
      <c r="D61" s="15"/>
      <c r="E61" s="15"/>
      <c r="F61" s="3" t="s">
        <v>51</v>
      </c>
      <c r="G61" s="16" t="s">
        <v>48</v>
      </c>
      <c r="H61" s="10">
        <v>20</v>
      </c>
      <c r="I61" s="12"/>
    </row>
    <row r="62" spans="1:9" s="64" customFormat="1" ht="60" x14ac:dyDescent="0.25">
      <c r="A62" s="185"/>
      <c r="B62" s="3" t="s">
        <v>26</v>
      </c>
      <c r="C62" s="3" t="s">
        <v>104</v>
      </c>
      <c r="D62" s="3"/>
      <c r="E62" s="3"/>
      <c r="F62" s="3" t="s">
        <v>29</v>
      </c>
      <c r="G62" s="4" t="s">
        <v>102</v>
      </c>
      <c r="H62" s="10">
        <v>31</v>
      </c>
      <c r="I62" s="12"/>
    </row>
    <row r="63" spans="1:9" s="64" customFormat="1" ht="60" x14ac:dyDescent="0.25">
      <c r="A63" s="182" t="s">
        <v>120</v>
      </c>
      <c r="B63" s="15" t="s">
        <v>199</v>
      </c>
      <c r="C63" s="15" t="s">
        <v>298</v>
      </c>
      <c r="D63" s="15" t="s">
        <v>202</v>
      </c>
      <c r="E63" s="15" t="s">
        <v>215</v>
      </c>
      <c r="F63" s="3"/>
      <c r="G63" s="16" t="s">
        <v>213</v>
      </c>
      <c r="H63" s="10">
        <v>53550</v>
      </c>
      <c r="I63" s="12"/>
    </row>
    <row r="64" spans="1:9" s="64" customFormat="1" ht="90" x14ac:dyDescent="0.25">
      <c r="A64" s="182"/>
      <c r="B64" s="15" t="s">
        <v>221</v>
      </c>
      <c r="C64" s="15" t="s">
        <v>223</v>
      </c>
      <c r="D64" s="15" t="s">
        <v>240</v>
      </c>
      <c r="E64" s="15" t="s">
        <v>225</v>
      </c>
      <c r="F64" s="3"/>
      <c r="G64" s="16" t="s">
        <v>238</v>
      </c>
      <c r="H64" s="10">
        <v>117153</v>
      </c>
      <c r="I64" s="12"/>
    </row>
    <row r="65" spans="1:9" s="64" customFormat="1" ht="90" x14ac:dyDescent="0.25">
      <c r="A65" s="182"/>
      <c r="B65" s="15" t="s">
        <v>221</v>
      </c>
      <c r="C65" s="15" t="s">
        <v>223</v>
      </c>
      <c r="D65" s="15" t="s">
        <v>240</v>
      </c>
      <c r="E65" s="15" t="s">
        <v>230</v>
      </c>
      <c r="F65" s="3"/>
      <c r="G65" s="16" t="s">
        <v>241</v>
      </c>
      <c r="H65" s="10">
        <v>64792</v>
      </c>
      <c r="I65" s="12"/>
    </row>
    <row r="66" spans="1:9" s="64" customFormat="1" ht="60" x14ac:dyDescent="0.25">
      <c r="A66" s="182"/>
      <c r="B66" s="19" t="s">
        <v>26</v>
      </c>
      <c r="C66" s="15" t="s">
        <v>128</v>
      </c>
      <c r="D66" s="15"/>
      <c r="E66" s="15"/>
      <c r="F66" s="3" t="s">
        <v>29</v>
      </c>
      <c r="G66" s="16" t="s">
        <v>126</v>
      </c>
      <c r="H66" s="10">
        <v>21</v>
      </c>
      <c r="I66" s="12"/>
    </row>
    <row r="67" spans="1:9" s="64" customFormat="1" ht="60" x14ac:dyDescent="0.25">
      <c r="A67" s="182"/>
      <c r="B67" s="19" t="s">
        <v>26</v>
      </c>
      <c r="C67" s="19" t="s">
        <v>123</v>
      </c>
      <c r="D67" s="15"/>
      <c r="E67" s="15"/>
      <c r="F67" s="3" t="s">
        <v>29</v>
      </c>
      <c r="G67" s="16" t="s">
        <v>121</v>
      </c>
      <c r="H67" s="10">
        <v>120</v>
      </c>
      <c r="I67" s="12"/>
    </row>
    <row r="68" spans="1:9" s="64" customFormat="1" ht="75" x14ac:dyDescent="0.25">
      <c r="A68" s="182"/>
      <c r="B68" s="19" t="s">
        <v>26</v>
      </c>
      <c r="C68" s="19" t="s">
        <v>123</v>
      </c>
      <c r="D68" s="19"/>
      <c r="E68" s="19"/>
      <c r="F68" s="19" t="s">
        <v>39</v>
      </c>
      <c r="G68" s="16" t="s">
        <v>124</v>
      </c>
      <c r="H68" s="10">
        <v>8</v>
      </c>
      <c r="I68" s="12"/>
    </row>
    <row r="69" spans="1:9" s="64" customFormat="1" ht="30" x14ac:dyDescent="0.25">
      <c r="A69" s="184" t="s">
        <v>129</v>
      </c>
      <c r="B69" s="3" t="s">
        <v>26</v>
      </c>
      <c r="C69" s="3" t="s">
        <v>132</v>
      </c>
      <c r="D69" s="15"/>
      <c r="E69" s="15"/>
      <c r="F69" s="3" t="s">
        <v>51</v>
      </c>
      <c r="G69" s="16" t="s">
        <v>130</v>
      </c>
      <c r="H69" s="10">
        <v>36</v>
      </c>
      <c r="I69" s="12"/>
    </row>
    <row r="70" spans="1:9" s="64" customFormat="1" ht="60" x14ac:dyDescent="0.25">
      <c r="A70" s="185"/>
      <c r="B70" s="3" t="s">
        <v>26</v>
      </c>
      <c r="C70" s="3" t="s">
        <v>132</v>
      </c>
      <c r="D70" s="15"/>
      <c r="E70" s="15"/>
      <c r="F70" s="3" t="s">
        <v>29</v>
      </c>
      <c r="G70" s="16" t="s">
        <v>133</v>
      </c>
      <c r="H70" s="10">
        <v>62</v>
      </c>
      <c r="I70" s="12"/>
    </row>
    <row r="71" spans="1:9" s="64" customFormat="1" ht="75" x14ac:dyDescent="0.25">
      <c r="A71" s="185"/>
      <c r="B71" s="3" t="s">
        <v>26</v>
      </c>
      <c r="C71" s="3" t="s">
        <v>132</v>
      </c>
      <c r="D71" s="15"/>
      <c r="E71" s="15"/>
      <c r="F71" s="15" t="s">
        <v>39</v>
      </c>
      <c r="G71" s="16" t="s">
        <v>135</v>
      </c>
      <c r="H71" s="10">
        <v>14</v>
      </c>
      <c r="I71" s="12"/>
    </row>
    <row r="72" spans="1:9" s="64" customFormat="1" ht="45" x14ac:dyDescent="0.25">
      <c r="A72" s="185"/>
      <c r="B72" s="3" t="s">
        <v>26</v>
      </c>
      <c r="C72" s="3" t="s">
        <v>132</v>
      </c>
      <c r="D72" s="15"/>
      <c r="E72" s="15"/>
      <c r="F72" s="15" t="s">
        <v>93</v>
      </c>
      <c r="G72" s="16" t="s">
        <v>137</v>
      </c>
      <c r="H72" s="10">
        <v>17</v>
      </c>
      <c r="I72" s="12"/>
    </row>
    <row r="73" spans="1:9" s="64" customFormat="1" ht="30" x14ac:dyDescent="0.25">
      <c r="A73" s="185"/>
      <c r="B73" s="3" t="s">
        <v>26</v>
      </c>
      <c r="C73" s="3" t="s">
        <v>147</v>
      </c>
      <c r="D73" s="15"/>
      <c r="E73" s="15"/>
      <c r="F73" s="3" t="s">
        <v>51</v>
      </c>
      <c r="G73" s="16" t="s">
        <v>145</v>
      </c>
      <c r="H73" s="10">
        <v>40</v>
      </c>
      <c r="I73" s="12"/>
    </row>
    <row r="74" spans="1:9" s="64" customFormat="1" ht="60" x14ac:dyDescent="0.25">
      <c r="A74" s="185"/>
      <c r="B74" s="3" t="s">
        <v>26</v>
      </c>
      <c r="C74" s="3" t="s">
        <v>147</v>
      </c>
      <c r="D74" s="3"/>
      <c r="E74" s="3"/>
      <c r="F74" s="3" t="s">
        <v>29</v>
      </c>
      <c r="G74" s="4" t="s">
        <v>148</v>
      </c>
      <c r="H74" s="10">
        <v>51</v>
      </c>
      <c r="I74" s="12"/>
    </row>
    <row r="75" spans="1:9" s="64" customFormat="1" ht="75" x14ac:dyDescent="0.25">
      <c r="A75" s="185"/>
      <c r="B75" s="3" t="s">
        <v>26</v>
      </c>
      <c r="C75" s="3" t="s">
        <v>147</v>
      </c>
      <c r="D75" s="3"/>
      <c r="E75" s="3"/>
      <c r="F75" s="15" t="s">
        <v>39</v>
      </c>
      <c r="G75" s="4" t="s">
        <v>150</v>
      </c>
      <c r="H75" s="10">
        <v>4</v>
      </c>
      <c r="I75" s="12"/>
    </row>
    <row r="76" spans="1:9" s="64" customFormat="1" ht="45" x14ac:dyDescent="0.25">
      <c r="A76" s="185"/>
      <c r="B76" s="3" t="s">
        <v>26</v>
      </c>
      <c r="C76" s="3" t="s">
        <v>147</v>
      </c>
      <c r="D76" s="3"/>
      <c r="E76" s="3"/>
      <c r="F76" s="15" t="s">
        <v>93</v>
      </c>
      <c r="G76" s="4" t="s">
        <v>152</v>
      </c>
      <c r="H76" s="10">
        <v>1</v>
      </c>
      <c r="I76" s="12"/>
    </row>
    <row r="77" spans="1:9" s="64" customFormat="1" ht="30" x14ac:dyDescent="0.25">
      <c r="A77" s="185"/>
      <c r="B77" s="3" t="s">
        <v>26</v>
      </c>
      <c r="C77" s="3" t="s">
        <v>142</v>
      </c>
      <c r="D77" s="3"/>
      <c r="E77" s="3"/>
      <c r="F77" s="3" t="s">
        <v>51</v>
      </c>
      <c r="G77" s="4" t="s">
        <v>140</v>
      </c>
      <c r="H77" s="10">
        <v>36</v>
      </c>
      <c r="I77" s="12"/>
    </row>
    <row r="78" spans="1:9" s="64" customFormat="1" ht="60" x14ac:dyDescent="0.25">
      <c r="A78" s="185"/>
      <c r="B78" s="3" t="s">
        <v>26</v>
      </c>
      <c r="C78" s="3" t="s">
        <v>142</v>
      </c>
      <c r="D78" s="3"/>
      <c r="E78" s="3"/>
      <c r="F78" s="3" t="s">
        <v>29</v>
      </c>
      <c r="G78" s="4" t="s">
        <v>143</v>
      </c>
      <c r="H78" s="10">
        <v>18</v>
      </c>
      <c r="I78" s="12"/>
    </row>
    <row r="79" spans="1:9" s="64" customFormat="1" ht="90" x14ac:dyDescent="0.25">
      <c r="A79" s="186"/>
      <c r="B79" s="3" t="s">
        <v>267</v>
      </c>
      <c r="C79" s="49" t="s">
        <v>301</v>
      </c>
      <c r="D79" s="3"/>
      <c r="E79" s="3"/>
      <c r="F79" s="4"/>
      <c r="G79" s="4" t="s">
        <v>265</v>
      </c>
      <c r="H79" s="10"/>
      <c r="I79" s="12">
        <v>155</v>
      </c>
    </row>
    <row r="80" spans="1:9" s="64" customFormat="1" ht="60" x14ac:dyDescent="0.25">
      <c r="A80" s="184" t="s">
        <v>155</v>
      </c>
      <c r="B80" s="15" t="s">
        <v>199</v>
      </c>
      <c r="C80" s="15" t="s">
        <v>298</v>
      </c>
      <c r="D80" s="15" t="s">
        <v>202</v>
      </c>
      <c r="E80" s="15" t="s">
        <v>215</v>
      </c>
      <c r="F80" s="3"/>
      <c r="G80" s="16" t="s">
        <v>213</v>
      </c>
      <c r="H80" s="12">
        <v>31320</v>
      </c>
      <c r="I80" s="12"/>
    </row>
    <row r="81" spans="1:9" s="64" customFormat="1" ht="90" x14ac:dyDescent="0.25">
      <c r="A81" s="185"/>
      <c r="B81" s="15" t="s">
        <v>221</v>
      </c>
      <c r="C81" s="15" t="s">
        <v>223</v>
      </c>
      <c r="D81" s="15" t="s">
        <v>234</v>
      </c>
      <c r="E81" s="15" t="s">
        <v>225</v>
      </c>
      <c r="F81" s="3"/>
      <c r="G81" s="16" t="s">
        <v>232</v>
      </c>
      <c r="H81" s="12">
        <v>39013</v>
      </c>
      <c r="I81" s="12"/>
    </row>
    <row r="82" spans="1:9" s="64" customFormat="1" ht="90" x14ac:dyDescent="0.25">
      <c r="A82" s="185"/>
      <c r="B82" s="15" t="s">
        <v>221</v>
      </c>
      <c r="C82" s="15" t="s">
        <v>223</v>
      </c>
      <c r="D82" s="15" t="s">
        <v>234</v>
      </c>
      <c r="E82" s="15" t="s">
        <v>230</v>
      </c>
      <c r="F82" s="3"/>
      <c r="G82" s="16" t="s">
        <v>235</v>
      </c>
      <c r="H82" s="12">
        <v>67299</v>
      </c>
      <c r="I82" s="12"/>
    </row>
    <row r="83" spans="1:9" s="64" customFormat="1" ht="90" x14ac:dyDescent="0.25">
      <c r="A83" s="185"/>
      <c r="B83" s="15" t="s">
        <v>221</v>
      </c>
      <c r="C83" s="15" t="s">
        <v>223</v>
      </c>
      <c r="D83" s="15" t="s">
        <v>224</v>
      </c>
      <c r="E83" s="15" t="s">
        <v>225</v>
      </c>
      <c r="F83" s="3"/>
      <c r="G83" s="16" t="s">
        <v>219</v>
      </c>
      <c r="H83" s="12">
        <v>52104</v>
      </c>
      <c r="I83" s="12"/>
    </row>
    <row r="84" spans="1:9" s="64" customFormat="1" ht="90" x14ac:dyDescent="0.25">
      <c r="A84" s="185"/>
      <c r="B84" s="15" t="s">
        <v>221</v>
      </c>
      <c r="C84" s="15" t="s">
        <v>223</v>
      </c>
      <c r="D84" s="15" t="s">
        <v>224</v>
      </c>
      <c r="E84" s="15" t="s">
        <v>230</v>
      </c>
      <c r="F84" s="3"/>
      <c r="G84" s="16" t="s">
        <v>228</v>
      </c>
      <c r="H84" s="12">
        <v>35102</v>
      </c>
      <c r="I84" s="12"/>
    </row>
    <row r="85" spans="1:9" s="64" customFormat="1" ht="30" x14ac:dyDescent="0.25">
      <c r="A85" s="185"/>
      <c r="B85" s="3" t="s">
        <v>26</v>
      </c>
      <c r="C85" s="15" t="s">
        <v>158</v>
      </c>
      <c r="D85" s="15"/>
      <c r="E85" s="15"/>
      <c r="F85" s="3" t="s">
        <v>51</v>
      </c>
      <c r="G85" s="16" t="s">
        <v>156</v>
      </c>
      <c r="H85" s="13">
        <v>14</v>
      </c>
      <c r="I85" s="12"/>
    </row>
    <row r="86" spans="1:9" s="64" customFormat="1" ht="60" x14ac:dyDescent="0.25">
      <c r="A86" s="185"/>
      <c r="B86" s="3" t="s">
        <v>26</v>
      </c>
      <c r="C86" s="15" t="s">
        <v>158</v>
      </c>
      <c r="D86" s="15"/>
      <c r="E86" s="15"/>
      <c r="F86" s="3" t="s">
        <v>29</v>
      </c>
      <c r="G86" s="16" t="s">
        <v>160</v>
      </c>
      <c r="H86" s="13">
        <v>19</v>
      </c>
      <c r="I86" s="12"/>
    </row>
    <row r="87" spans="1:9" s="64" customFormat="1" ht="75" x14ac:dyDescent="0.25">
      <c r="A87" s="185"/>
      <c r="B87" s="3" t="s">
        <v>26</v>
      </c>
      <c r="C87" s="15" t="s">
        <v>158</v>
      </c>
      <c r="D87" s="15"/>
      <c r="E87" s="15"/>
      <c r="F87" s="3" t="s">
        <v>39</v>
      </c>
      <c r="G87" s="16" t="s">
        <v>162</v>
      </c>
      <c r="H87" s="13">
        <v>1</v>
      </c>
      <c r="I87" s="12"/>
    </row>
    <row r="88" spans="1:9" s="64" customFormat="1" ht="30" x14ac:dyDescent="0.25">
      <c r="A88" s="185"/>
      <c r="B88" s="3" t="s">
        <v>26</v>
      </c>
      <c r="C88" s="3" t="s">
        <v>166</v>
      </c>
      <c r="D88" s="15"/>
      <c r="E88" s="15"/>
      <c r="F88" s="3" t="s">
        <v>51</v>
      </c>
      <c r="G88" s="16" t="s">
        <v>164</v>
      </c>
      <c r="H88" s="13">
        <v>38</v>
      </c>
      <c r="I88" s="12"/>
    </row>
    <row r="89" spans="1:9" s="64" customFormat="1" ht="60" x14ac:dyDescent="0.25">
      <c r="A89" s="185"/>
      <c r="B89" s="3" t="s">
        <v>26</v>
      </c>
      <c r="C89" s="3" t="s">
        <v>166</v>
      </c>
      <c r="D89" s="3"/>
      <c r="E89" s="3"/>
      <c r="F89" s="3" t="s">
        <v>29</v>
      </c>
      <c r="G89" s="4" t="s">
        <v>168</v>
      </c>
      <c r="H89" s="13">
        <v>59</v>
      </c>
      <c r="I89" s="12"/>
    </row>
    <row r="90" spans="1:9" s="64" customFormat="1" ht="60" x14ac:dyDescent="0.25">
      <c r="A90" s="184" t="s">
        <v>170</v>
      </c>
      <c r="B90" s="15" t="s">
        <v>199</v>
      </c>
      <c r="C90" s="15" t="s">
        <v>298</v>
      </c>
      <c r="D90" s="15" t="s">
        <v>202</v>
      </c>
      <c r="E90" s="15" t="s">
        <v>215</v>
      </c>
      <c r="F90" s="3"/>
      <c r="G90" s="16" t="s">
        <v>213</v>
      </c>
      <c r="H90" s="12">
        <v>28512</v>
      </c>
      <c r="I90" s="12"/>
    </row>
    <row r="91" spans="1:9" s="64" customFormat="1" ht="90" x14ac:dyDescent="0.25">
      <c r="A91" s="185"/>
      <c r="B91" s="15" t="s">
        <v>221</v>
      </c>
      <c r="C91" s="15" t="s">
        <v>223</v>
      </c>
      <c r="D91" s="15" t="s">
        <v>234</v>
      </c>
      <c r="E91" s="15" t="s">
        <v>225</v>
      </c>
      <c r="F91" s="3"/>
      <c r="G91" s="16" t="s">
        <v>232</v>
      </c>
      <c r="H91" s="13">
        <v>41708</v>
      </c>
      <c r="I91" s="12"/>
    </row>
    <row r="92" spans="1:9" s="64" customFormat="1" ht="90" x14ac:dyDescent="0.25">
      <c r="A92" s="185"/>
      <c r="B92" s="15" t="s">
        <v>221</v>
      </c>
      <c r="C92" s="15" t="s">
        <v>223</v>
      </c>
      <c r="D92" s="15" t="s">
        <v>234</v>
      </c>
      <c r="E92" s="15" t="s">
        <v>230</v>
      </c>
      <c r="F92" s="3"/>
      <c r="G92" s="16" t="s">
        <v>235</v>
      </c>
      <c r="H92" s="13">
        <v>74052</v>
      </c>
      <c r="I92" s="12"/>
    </row>
    <row r="93" spans="1:9" s="64" customFormat="1" ht="30" x14ac:dyDescent="0.25">
      <c r="A93" s="185"/>
      <c r="B93" s="3" t="s">
        <v>26</v>
      </c>
      <c r="C93" s="17" t="s">
        <v>173</v>
      </c>
      <c r="D93" s="15"/>
      <c r="E93" s="15"/>
      <c r="F93" s="15" t="s">
        <v>51</v>
      </c>
      <c r="G93" s="23" t="s">
        <v>171</v>
      </c>
      <c r="H93" s="13">
        <v>7</v>
      </c>
      <c r="I93" s="12"/>
    </row>
    <row r="94" spans="1:9" s="64" customFormat="1" ht="60" x14ac:dyDescent="0.25">
      <c r="A94" s="186"/>
      <c r="B94" s="3" t="s">
        <v>26</v>
      </c>
      <c r="C94" s="17" t="s">
        <v>173</v>
      </c>
      <c r="D94" s="15"/>
      <c r="E94" s="15"/>
      <c r="F94" s="3" t="s">
        <v>29</v>
      </c>
      <c r="G94" s="20" t="s">
        <v>174</v>
      </c>
      <c r="H94" s="13">
        <v>39</v>
      </c>
      <c r="I94" s="12"/>
    </row>
    <row r="95" spans="1:9" s="64" customFormat="1" ht="30" x14ac:dyDescent="0.25">
      <c r="A95" s="184" t="s">
        <v>176</v>
      </c>
      <c r="B95" s="3" t="s">
        <v>26</v>
      </c>
      <c r="C95" s="3" t="s">
        <v>179</v>
      </c>
      <c r="D95" s="15"/>
      <c r="E95" s="15"/>
      <c r="F95" s="3" t="s">
        <v>51</v>
      </c>
      <c r="G95" s="16" t="s">
        <v>177</v>
      </c>
      <c r="H95" s="13">
        <v>59</v>
      </c>
      <c r="I95" s="12"/>
    </row>
    <row r="96" spans="1:9" s="64" customFormat="1" ht="60" x14ac:dyDescent="0.25">
      <c r="A96" s="185"/>
      <c r="B96" s="3" t="s">
        <v>26</v>
      </c>
      <c r="C96" s="3" t="s">
        <v>179</v>
      </c>
      <c r="D96" s="15"/>
      <c r="E96" s="15"/>
      <c r="F96" s="3" t="s">
        <v>29</v>
      </c>
      <c r="G96" s="16" t="s">
        <v>180</v>
      </c>
      <c r="H96" s="13">
        <v>80</v>
      </c>
      <c r="I96" s="12"/>
    </row>
    <row r="97" spans="1:9" s="64" customFormat="1" ht="75" x14ac:dyDescent="0.25">
      <c r="A97" s="185"/>
      <c r="B97" s="3" t="s">
        <v>26</v>
      </c>
      <c r="C97" s="3" t="s">
        <v>179</v>
      </c>
      <c r="D97" s="15"/>
      <c r="E97" s="15"/>
      <c r="F97" s="3" t="s">
        <v>39</v>
      </c>
      <c r="G97" s="16" t="s">
        <v>182</v>
      </c>
      <c r="H97" s="13">
        <v>9</v>
      </c>
      <c r="I97" s="12"/>
    </row>
    <row r="98" spans="1:9" s="64" customFormat="1" ht="45" x14ac:dyDescent="0.25">
      <c r="A98" s="185"/>
      <c r="B98" s="3" t="s">
        <v>26</v>
      </c>
      <c r="C98" s="3" t="s">
        <v>179</v>
      </c>
      <c r="D98" s="15"/>
      <c r="E98" s="15"/>
      <c r="F98" s="4" t="s">
        <v>93</v>
      </c>
      <c r="G98" s="16" t="s">
        <v>184</v>
      </c>
      <c r="H98" s="13">
        <v>2</v>
      </c>
      <c r="I98" s="12"/>
    </row>
    <row r="99" spans="1:9" s="64" customFormat="1" ht="30" x14ac:dyDescent="0.25">
      <c r="A99" s="185"/>
      <c r="B99" s="3" t="s">
        <v>26</v>
      </c>
      <c r="C99" s="3" t="s">
        <v>188</v>
      </c>
      <c r="D99" s="3"/>
      <c r="E99" s="3"/>
      <c r="F99" s="3" t="s">
        <v>51</v>
      </c>
      <c r="G99" s="4" t="s">
        <v>186</v>
      </c>
      <c r="H99" s="13">
        <v>51</v>
      </c>
      <c r="I99" s="12"/>
    </row>
    <row r="100" spans="1:9" s="64" customFormat="1" ht="60" x14ac:dyDescent="0.25">
      <c r="A100" s="185"/>
      <c r="B100" s="3" t="s">
        <v>26</v>
      </c>
      <c r="C100" s="3" t="s">
        <v>188</v>
      </c>
      <c r="D100" s="3"/>
      <c r="E100" s="3"/>
      <c r="F100" s="3" t="s">
        <v>29</v>
      </c>
      <c r="G100" s="4" t="s">
        <v>189</v>
      </c>
      <c r="H100" s="13">
        <v>106</v>
      </c>
      <c r="I100" s="12"/>
    </row>
    <row r="101" spans="1:9" s="64" customFormat="1" ht="75" x14ac:dyDescent="0.25">
      <c r="A101" s="185"/>
      <c r="B101" s="3" t="s">
        <v>26</v>
      </c>
      <c r="C101" s="3" t="s">
        <v>188</v>
      </c>
      <c r="D101" s="3"/>
      <c r="E101" s="3"/>
      <c r="F101" s="3" t="s">
        <v>39</v>
      </c>
      <c r="G101" s="4" t="s">
        <v>191</v>
      </c>
      <c r="H101" s="13">
        <v>17</v>
      </c>
      <c r="I101" s="12"/>
    </row>
    <row r="102" spans="1:9" s="64" customFormat="1" ht="45" x14ac:dyDescent="0.25">
      <c r="A102" s="186"/>
      <c r="B102" s="3" t="s">
        <v>26</v>
      </c>
      <c r="C102" s="3" t="s">
        <v>188</v>
      </c>
      <c r="D102" s="3"/>
      <c r="E102" s="3"/>
      <c r="F102" s="4" t="s">
        <v>93</v>
      </c>
      <c r="G102" s="4" t="s">
        <v>193</v>
      </c>
      <c r="H102" s="13">
        <v>23</v>
      </c>
      <c r="I102" s="12"/>
    </row>
    <row r="103" spans="1:9" s="64" customFormat="1" ht="60" x14ac:dyDescent="0.25">
      <c r="A103" s="184" t="s">
        <v>195</v>
      </c>
      <c r="B103" s="15" t="s">
        <v>199</v>
      </c>
      <c r="C103" s="15" t="s">
        <v>298</v>
      </c>
      <c r="D103" s="15" t="s">
        <v>202</v>
      </c>
      <c r="E103" s="15" t="s">
        <v>215</v>
      </c>
      <c r="F103" s="3"/>
      <c r="G103" s="16" t="s">
        <v>213</v>
      </c>
      <c r="H103" s="10">
        <v>255530</v>
      </c>
      <c r="I103" s="12"/>
    </row>
    <row r="104" spans="1:9" s="64" customFormat="1" ht="60" x14ac:dyDescent="0.25">
      <c r="A104" s="185"/>
      <c r="B104" s="15" t="s">
        <v>199</v>
      </c>
      <c r="C104" s="15" t="s">
        <v>298</v>
      </c>
      <c r="D104" s="15" t="s">
        <v>202</v>
      </c>
      <c r="E104" s="15" t="s">
        <v>203</v>
      </c>
      <c r="F104" s="3"/>
      <c r="G104" s="16" t="s">
        <v>197</v>
      </c>
      <c r="H104" s="10">
        <v>86076</v>
      </c>
      <c r="I104" s="12"/>
    </row>
    <row r="105" spans="1:9" s="64" customFormat="1" ht="60" x14ac:dyDescent="0.25">
      <c r="A105" s="185"/>
      <c r="B105" s="15" t="s">
        <v>199</v>
      </c>
      <c r="C105" s="15" t="s">
        <v>298</v>
      </c>
      <c r="D105" s="15" t="s">
        <v>202</v>
      </c>
      <c r="E105" s="15" t="s">
        <v>211</v>
      </c>
      <c r="F105" s="3"/>
      <c r="G105" s="16" t="s">
        <v>209</v>
      </c>
      <c r="H105" s="10">
        <v>70678</v>
      </c>
      <c r="I105" s="12"/>
    </row>
    <row r="106" spans="1:9" s="64" customFormat="1" ht="90" x14ac:dyDescent="0.25">
      <c r="A106" s="185"/>
      <c r="B106" s="15" t="s">
        <v>259</v>
      </c>
      <c r="C106" s="15" t="s">
        <v>302</v>
      </c>
      <c r="D106" s="15"/>
      <c r="E106" s="15"/>
      <c r="F106" s="15" t="s">
        <v>302</v>
      </c>
      <c r="G106" s="16" t="s">
        <v>257</v>
      </c>
      <c r="H106" s="10"/>
      <c r="I106" s="12">
        <v>96</v>
      </c>
    </row>
    <row r="107" spans="1:9" s="64" customFormat="1" ht="60" x14ac:dyDescent="0.25">
      <c r="A107" s="186"/>
      <c r="B107" s="3" t="s">
        <v>274</v>
      </c>
      <c r="C107" s="3"/>
      <c r="D107" s="3"/>
      <c r="E107" s="3"/>
      <c r="F107" s="3"/>
      <c r="G107" s="16" t="s">
        <v>272</v>
      </c>
      <c r="H107" s="12"/>
      <c r="I107" s="10" t="s">
        <v>303</v>
      </c>
    </row>
    <row r="108" spans="1:9" s="64" customFormat="1" ht="90" x14ac:dyDescent="0.25">
      <c r="A108" s="182" t="s">
        <v>304</v>
      </c>
      <c r="B108" s="3" t="s">
        <v>259</v>
      </c>
      <c r="C108" s="15" t="s">
        <v>302</v>
      </c>
      <c r="D108" s="21"/>
      <c r="E108" s="21"/>
      <c r="F108" s="15" t="s">
        <v>302</v>
      </c>
      <c r="G108" s="16" t="s">
        <v>257</v>
      </c>
      <c r="H108" s="12"/>
      <c r="I108" s="12">
        <v>96</v>
      </c>
    </row>
    <row r="109" spans="1:9" s="64" customFormat="1" ht="30" x14ac:dyDescent="0.25">
      <c r="A109" s="182"/>
      <c r="B109" s="4" t="s">
        <v>282</v>
      </c>
      <c r="C109" s="21"/>
      <c r="D109" s="21"/>
      <c r="E109" s="21"/>
      <c r="F109" s="21"/>
      <c r="G109" s="4" t="s">
        <v>280</v>
      </c>
      <c r="H109" s="12"/>
      <c r="I109" s="11" t="s">
        <v>305</v>
      </c>
    </row>
    <row r="110" spans="1:9" s="64" customFormat="1" ht="30" x14ac:dyDescent="0.25">
      <c r="A110" s="184" t="s">
        <v>306</v>
      </c>
      <c r="B110" s="4" t="s">
        <v>282</v>
      </c>
      <c r="C110" s="21"/>
      <c r="D110" s="21"/>
      <c r="E110" s="21"/>
      <c r="F110" s="21"/>
      <c r="G110" s="4" t="s">
        <v>280</v>
      </c>
      <c r="H110" s="12"/>
      <c r="I110" s="11" t="s">
        <v>305</v>
      </c>
    </row>
    <row r="111" spans="1:9" s="64" customFormat="1" ht="60" x14ac:dyDescent="0.25">
      <c r="A111" s="186"/>
      <c r="B111" s="4" t="s">
        <v>288</v>
      </c>
      <c r="C111" s="21"/>
      <c r="D111" s="21"/>
      <c r="E111" s="21"/>
      <c r="F111" s="3"/>
      <c r="G111" s="4" t="s">
        <v>286</v>
      </c>
      <c r="H111" s="12"/>
      <c r="I111" s="11">
        <v>84</v>
      </c>
    </row>
    <row r="112" spans="1:9" s="64" customFormat="1" ht="30" x14ac:dyDescent="0.25">
      <c r="A112" s="184" t="s">
        <v>307</v>
      </c>
      <c r="B112" s="4" t="s">
        <v>282</v>
      </c>
      <c r="C112" s="21"/>
      <c r="D112" s="21"/>
      <c r="E112" s="21"/>
      <c r="F112" s="21"/>
      <c r="G112" s="4" t="s">
        <v>280</v>
      </c>
      <c r="H112" s="12"/>
      <c r="I112" s="11" t="s">
        <v>305</v>
      </c>
    </row>
    <row r="113" spans="1:13" s="64" customFormat="1" ht="60" x14ac:dyDescent="0.25">
      <c r="A113" s="186"/>
      <c r="B113" s="4" t="s">
        <v>288</v>
      </c>
      <c r="C113" s="21"/>
      <c r="D113" s="21"/>
      <c r="E113" s="21"/>
      <c r="F113" s="3"/>
      <c r="G113" s="4" t="s">
        <v>286</v>
      </c>
      <c r="H113" s="12"/>
      <c r="I113" s="11">
        <v>84</v>
      </c>
    </row>
    <row r="114" spans="1:13" s="64" customFormat="1" ht="30" x14ac:dyDescent="0.25">
      <c r="A114" s="3" t="s">
        <v>308</v>
      </c>
      <c r="B114" s="4" t="s">
        <v>282</v>
      </c>
      <c r="C114" s="21"/>
      <c r="D114" s="21"/>
      <c r="E114" s="21"/>
      <c r="F114" s="21"/>
      <c r="G114" s="4" t="s">
        <v>280</v>
      </c>
      <c r="H114" s="12"/>
      <c r="I114" s="11" t="s">
        <v>305</v>
      </c>
    </row>
    <row r="118" spans="1:13" ht="18" x14ac:dyDescent="0.25">
      <c r="A118" s="183" t="s">
        <v>309</v>
      </c>
      <c r="B118" s="183"/>
      <c r="C118" s="183"/>
      <c r="D118" s="183"/>
      <c r="E118" s="183"/>
      <c r="F118" s="183"/>
      <c r="G118" s="183"/>
      <c r="H118" s="183"/>
      <c r="I118" s="183"/>
      <c r="J118" s="7"/>
      <c r="K118" s="7"/>
      <c r="L118" s="7"/>
      <c r="M118" s="7"/>
    </row>
    <row r="119" spans="1:13" ht="18" x14ac:dyDescent="0.25">
      <c r="A119" s="9"/>
      <c r="B119" s="8"/>
      <c r="C119" s="8"/>
      <c r="D119" s="8"/>
      <c r="E119" s="8"/>
      <c r="F119" s="8"/>
      <c r="G119" s="22"/>
      <c r="H119" s="8"/>
      <c r="I119" s="8"/>
      <c r="J119" s="5"/>
      <c r="K119" s="5"/>
      <c r="L119" s="5"/>
      <c r="M119" s="5"/>
    </row>
    <row r="120" spans="1:13" ht="18" x14ac:dyDescent="0.25">
      <c r="A120" s="183" t="s">
        <v>310</v>
      </c>
      <c r="B120" s="183"/>
      <c r="C120" s="183"/>
      <c r="D120" s="183"/>
      <c r="E120" s="183"/>
      <c r="F120" s="183"/>
      <c r="G120" s="183"/>
      <c r="H120" s="183"/>
      <c r="I120" s="183"/>
      <c r="J120" s="6"/>
      <c r="K120" s="5"/>
      <c r="L120" s="5"/>
      <c r="M120" s="5"/>
    </row>
    <row r="121" spans="1:13" ht="18" x14ac:dyDescent="0.25">
      <c r="A121" s="183"/>
      <c r="B121" s="183"/>
      <c r="C121" s="183"/>
      <c r="D121" s="183"/>
      <c r="E121" s="183"/>
      <c r="F121" s="183"/>
      <c r="G121" s="183"/>
      <c r="H121" s="183"/>
      <c r="I121" s="183"/>
      <c r="J121" s="7"/>
      <c r="K121" s="7"/>
      <c r="L121" s="5"/>
      <c r="M121" s="5"/>
    </row>
  </sheetData>
  <mergeCells count="21">
    <mergeCell ref="A120:I121"/>
    <mergeCell ref="A80:A89"/>
    <mergeCell ref="A110:A111"/>
    <mergeCell ref="A112:A113"/>
    <mergeCell ref="A28:A34"/>
    <mergeCell ref="A1:I1"/>
    <mergeCell ref="A39:A47"/>
    <mergeCell ref="A118:I118"/>
    <mergeCell ref="A108:A109"/>
    <mergeCell ref="A56:A62"/>
    <mergeCell ref="A35:A38"/>
    <mergeCell ref="A103:A107"/>
    <mergeCell ref="A7:A13"/>
    <mergeCell ref="A48:A55"/>
    <mergeCell ref="A14:A19"/>
    <mergeCell ref="A69:A79"/>
    <mergeCell ref="A63:A68"/>
    <mergeCell ref="A95:A102"/>
    <mergeCell ref="A90:A94"/>
    <mergeCell ref="A20:A27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topLeftCell="A39" workbookViewId="0">
      <selection activeCell="A120" sqref="A1:XFD1048576"/>
    </sheetView>
  </sheetViews>
  <sheetFormatPr defaultRowHeight="15" x14ac:dyDescent="0.25"/>
  <cols>
    <col min="1" max="2" width="26.140625" style="40" customWidth="1"/>
    <col min="3" max="3" width="27.85546875" style="40" customWidth="1"/>
    <col min="4" max="4" width="14.7109375" style="40" customWidth="1"/>
    <col min="5" max="5" width="15.140625" style="40" customWidth="1"/>
    <col min="6" max="6" width="15.5703125" style="40" customWidth="1"/>
    <col min="7" max="7" width="27.140625" style="40" customWidth="1"/>
    <col min="8" max="8" width="17.42578125" style="40" customWidth="1"/>
    <col min="9" max="9" width="18.42578125" style="40" customWidth="1"/>
    <col min="10" max="16384" width="9.140625" style="40"/>
  </cols>
  <sheetData>
    <row r="1" spans="1:9" x14ac:dyDescent="0.25">
      <c r="A1" s="181" t="s">
        <v>291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ht="36.75" customHeight="1" x14ac:dyDescent="0.25">
      <c r="A3" s="187" t="s">
        <v>389</v>
      </c>
      <c r="B3" s="187"/>
      <c r="C3" s="187"/>
      <c r="D3" s="187"/>
      <c r="E3" s="187"/>
      <c r="F3" s="187"/>
      <c r="G3" s="187"/>
      <c r="H3" s="187"/>
      <c r="I3" s="187"/>
    </row>
    <row r="5" spans="1:9" s="64" customFormat="1" ht="45.75" x14ac:dyDescent="0.3">
      <c r="A5" s="61" t="s">
        <v>292</v>
      </c>
      <c r="B5" s="61" t="s">
        <v>293</v>
      </c>
      <c r="C5" s="62" t="s">
        <v>10</v>
      </c>
      <c r="D5" s="62" t="s">
        <v>11</v>
      </c>
      <c r="E5" s="62" t="s">
        <v>12</v>
      </c>
      <c r="F5" s="62" t="s">
        <v>13</v>
      </c>
      <c r="G5" s="63" t="s">
        <v>294</v>
      </c>
      <c r="H5" s="61" t="s">
        <v>295</v>
      </c>
      <c r="I5" s="61" t="s">
        <v>296</v>
      </c>
    </row>
    <row r="6" spans="1:9" s="64" customFormat="1" x14ac:dyDescent="0.25">
      <c r="A6" s="65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" t="s">
        <v>297</v>
      </c>
      <c r="H6" s="1">
        <v>8</v>
      </c>
      <c r="I6" s="1">
        <v>9</v>
      </c>
    </row>
    <row r="7" spans="1:9" s="64" customFormat="1" ht="60" x14ac:dyDescent="0.25">
      <c r="A7" s="184" t="s">
        <v>22</v>
      </c>
      <c r="B7" s="15" t="s">
        <v>199</v>
      </c>
      <c r="C7" s="15" t="s">
        <v>298</v>
      </c>
      <c r="D7" s="15" t="s">
        <v>202</v>
      </c>
      <c r="E7" s="15" t="s">
        <v>215</v>
      </c>
      <c r="F7" s="3"/>
      <c r="G7" s="4" t="s">
        <v>213</v>
      </c>
      <c r="H7" s="10">
        <v>12528</v>
      </c>
      <c r="I7" s="11"/>
    </row>
    <row r="8" spans="1:9" s="64" customFormat="1" ht="90" x14ac:dyDescent="0.25">
      <c r="A8" s="185"/>
      <c r="B8" s="15" t="s">
        <v>221</v>
      </c>
      <c r="C8" s="15" t="s">
        <v>223</v>
      </c>
      <c r="D8" s="15" t="s">
        <v>224</v>
      </c>
      <c r="E8" s="15" t="s">
        <v>225</v>
      </c>
      <c r="F8" s="3"/>
      <c r="G8" s="4" t="s">
        <v>219</v>
      </c>
      <c r="H8" s="10">
        <v>95094</v>
      </c>
      <c r="I8" s="11"/>
    </row>
    <row r="9" spans="1:9" s="64" customFormat="1" ht="90" x14ac:dyDescent="0.25">
      <c r="A9" s="185"/>
      <c r="B9" s="15" t="s">
        <v>221</v>
      </c>
      <c r="C9" s="15" t="s">
        <v>223</v>
      </c>
      <c r="D9" s="15" t="s">
        <v>224</v>
      </c>
      <c r="E9" s="15" t="s">
        <v>230</v>
      </c>
      <c r="F9" s="3"/>
      <c r="G9" s="4" t="s">
        <v>228</v>
      </c>
      <c r="H9" s="10">
        <v>189552</v>
      </c>
      <c r="I9" s="11"/>
    </row>
    <row r="10" spans="1:9" s="64" customFormat="1" ht="60" x14ac:dyDescent="0.25">
      <c r="A10" s="185"/>
      <c r="B10" s="3" t="s">
        <v>26</v>
      </c>
      <c r="C10" s="15" t="s">
        <v>43</v>
      </c>
      <c r="D10" s="15"/>
      <c r="E10" s="15"/>
      <c r="F10" s="3" t="s">
        <v>29</v>
      </c>
      <c r="G10" s="4" t="s">
        <v>41</v>
      </c>
      <c r="H10" s="10">
        <v>36</v>
      </c>
      <c r="I10" s="11"/>
    </row>
    <row r="11" spans="1:9" s="64" customFormat="1" ht="75" x14ac:dyDescent="0.25">
      <c r="A11" s="185"/>
      <c r="B11" s="3" t="s">
        <v>26</v>
      </c>
      <c r="C11" s="15" t="s">
        <v>43</v>
      </c>
      <c r="D11" s="15"/>
      <c r="E11" s="15"/>
      <c r="F11" s="3" t="s">
        <v>39</v>
      </c>
      <c r="G11" s="4" t="s">
        <v>45</v>
      </c>
      <c r="H11" s="10">
        <v>3</v>
      </c>
      <c r="I11" s="11"/>
    </row>
    <row r="12" spans="1:9" s="64" customFormat="1" ht="60" x14ac:dyDescent="0.25">
      <c r="A12" s="185"/>
      <c r="B12" s="3" t="s">
        <v>26</v>
      </c>
      <c r="C12" s="15" t="s">
        <v>28</v>
      </c>
      <c r="D12" s="15"/>
      <c r="E12" s="15"/>
      <c r="F12" s="3" t="s">
        <v>29</v>
      </c>
      <c r="G12" s="4" t="s">
        <v>24</v>
      </c>
      <c r="H12" s="10">
        <v>29</v>
      </c>
      <c r="I12" s="11"/>
    </row>
    <row r="13" spans="1:9" s="64" customFormat="1" ht="75" x14ac:dyDescent="0.25">
      <c r="A13" s="186"/>
      <c r="B13" s="3" t="s">
        <v>26</v>
      </c>
      <c r="C13" s="15" t="s">
        <v>28</v>
      </c>
      <c r="D13" s="15"/>
      <c r="E13" s="15"/>
      <c r="F13" s="3" t="s">
        <v>39</v>
      </c>
      <c r="G13" s="4" t="s">
        <v>37</v>
      </c>
      <c r="H13" s="10">
        <v>5</v>
      </c>
      <c r="I13" s="11"/>
    </row>
    <row r="14" spans="1:9" s="64" customFormat="1" ht="60" x14ac:dyDescent="0.25">
      <c r="A14" s="184" t="s">
        <v>53</v>
      </c>
      <c r="B14" s="15" t="s">
        <v>199</v>
      </c>
      <c r="C14" s="15" t="s">
        <v>298</v>
      </c>
      <c r="D14" s="15" t="s">
        <v>202</v>
      </c>
      <c r="E14" s="15" t="s">
        <v>215</v>
      </c>
      <c r="F14" s="3"/>
      <c r="G14" s="16" t="s">
        <v>213</v>
      </c>
      <c r="H14" s="10">
        <v>17520</v>
      </c>
      <c r="I14" s="12"/>
    </row>
    <row r="15" spans="1:9" s="64" customFormat="1" ht="90" x14ac:dyDescent="0.25">
      <c r="A15" s="185"/>
      <c r="B15" s="15" t="s">
        <v>221</v>
      </c>
      <c r="C15" s="15" t="s">
        <v>223</v>
      </c>
      <c r="D15" s="15" t="s">
        <v>234</v>
      </c>
      <c r="E15" s="15" t="s">
        <v>225</v>
      </c>
      <c r="F15" s="3"/>
      <c r="G15" s="16" t="s">
        <v>232</v>
      </c>
      <c r="H15" s="13">
        <v>88428</v>
      </c>
      <c r="I15" s="12"/>
    </row>
    <row r="16" spans="1:9" s="64" customFormat="1" ht="90" x14ac:dyDescent="0.25">
      <c r="A16" s="185"/>
      <c r="B16" s="15" t="s">
        <v>221</v>
      </c>
      <c r="C16" s="15" t="s">
        <v>223</v>
      </c>
      <c r="D16" s="15" t="s">
        <v>234</v>
      </c>
      <c r="E16" s="15" t="s">
        <v>230</v>
      </c>
      <c r="F16" s="3"/>
      <c r="G16" s="16" t="s">
        <v>235</v>
      </c>
      <c r="H16" s="14">
        <v>219948</v>
      </c>
      <c r="I16" s="12"/>
    </row>
    <row r="17" spans="1:9" s="64" customFormat="1" ht="60" x14ac:dyDescent="0.25">
      <c r="A17" s="185"/>
      <c r="B17" s="3" t="s">
        <v>26</v>
      </c>
      <c r="C17" s="17" t="s">
        <v>58</v>
      </c>
      <c r="D17" s="15"/>
      <c r="E17" s="15"/>
      <c r="F17" s="3" t="s">
        <v>29</v>
      </c>
      <c r="G17" s="16" t="s">
        <v>56</v>
      </c>
      <c r="H17" s="13">
        <v>44</v>
      </c>
      <c r="I17" s="12"/>
    </row>
    <row r="18" spans="1:9" s="64" customFormat="1" ht="30" x14ac:dyDescent="0.25">
      <c r="A18" s="185"/>
      <c r="B18" s="3" t="s">
        <v>26</v>
      </c>
      <c r="C18" s="17" t="s">
        <v>50</v>
      </c>
      <c r="D18" s="15"/>
      <c r="E18" s="15"/>
      <c r="F18" s="3" t="s">
        <v>51</v>
      </c>
      <c r="G18" s="16" t="s">
        <v>48</v>
      </c>
      <c r="H18" s="13">
        <v>15</v>
      </c>
      <c r="I18" s="12"/>
    </row>
    <row r="19" spans="1:9" s="64" customFormat="1" ht="60" x14ac:dyDescent="0.25">
      <c r="A19" s="186"/>
      <c r="B19" s="3" t="s">
        <v>26</v>
      </c>
      <c r="C19" s="17" t="s">
        <v>50</v>
      </c>
      <c r="D19" s="15"/>
      <c r="E19" s="15"/>
      <c r="F19" s="3" t="s">
        <v>29</v>
      </c>
      <c r="G19" s="16" t="s">
        <v>54</v>
      </c>
      <c r="H19" s="13">
        <v>44</v>
      </c>
      <c r="I19" s="12"/>
    </row>
    <row r="20" spans="1:9" s="64" customFormat="1" ht="60" x14ac:dyDescent="0.25">
      <c r="A20" s="184" t="s">
        <v>59</v>
      </c>
      <c r="B20" s="15" t="s">
        <v>199</v>
      </c>
      <c r="C20" s="15" t="s">
        <v>298</v>
      </c>
      <c r="D20" s="15" t="s">
        <v>202</v>
      </c>
      <c r="E20" s="15" t="s">
        <v>215</v>
      </c>
      <c r="F20" s="3"/>
      <c r="G20" s="16" t="s">
        <v>213</v>
      </c>
      <c r="H20" s="10">
        <v>6880</v>
      </c>
      <c r="I20" s="12"/>
    </row>
    <row r="21" spans="1:9" s="64" customFormat="1" ht="90" x14ac:dyDescent="0.25">
      <c r="A21" s="185"/>
      <c r="B21" s="15" t="s">
        <v>221</v>
      </c>
      <c r="C21" s="15" t="s">
        <v>223</v>
      </c>
      <c r="D21" s="15" t="s">
        <v>246</v>
      </c>
      <c r="E21" s="15" t="s">
        <v>225</v>
      </c>
      <c r="F21" s="3"/>
      <c r="G21" s="16" t="s">
        <v>244</v>
      </c>
      <c r="H21" s="10">
        <v>2349</v>
      </c>
      <c r="I21" s="12"/>
    </row>
    <row r="22" spans="1:9" s="64" customFormat="1" ht="90" x14ac:dyDescent="0.25">
      <c r="A22" s="185"/>
      <c r="B22" s="15" t="s">
        <v>221</v>
      </c>
      <c r="C22" s="15" t="s">
        <v>223</v>
      </c>
      <c r="D22" s="15" t="s">
        <v>246</v>
      </c>
      <c r="E22" s="15" t="s">
        <v>230</v>
      </c>
      <c r="F22" s="3"/>
      <c r="G22" s="16" t="s">
        <v>247</v>
      </c>
      <c r="H22" s="10">
        <v>11624</v>
      </c>
      <c r="I22" s="12"/>
    </row>
    <row r="23" spans="1:9" s="64" customFormat="1" ht="90" x14ac:dyDescent="0.25">
      <c r="A23" s="185"/>
      <c r="B23" s="15" t="s">
        <v>221</v>
      </c>
      <c r="C23" s="15" t="s">
        <v>223</v>
      </c>
      <c r="D23" s="15" t="s">
        <v>252</v>
      </c>
      <c r="E23" s="15" t="s">
        <v>225</v>
      </c>
      <c r="F23" s="3"/>
      <c r="G23" s="16" t="s">
        <v>250</v>
      </c>
      <c r="H23" s="10">
        <v>80154</v>
      </c>
      <c r="I23" s="12"/>
    </row>
    <row r="24" spans="1:9" s="64" customFormat="1" ht="90" x14ac:dyDescent="0.25">
      <c r="A24" s="185"/>
      <c r="B24" s="15" t="s">
        <v>221</v>
      </c>
      <c r="C24" s="15" t="s">
        <v>223</v>
      </c>
      <c r="D24" s="15" t="s">
        <v>252</v>
      </c>
      <c r="E24" s="15" t="s">
        <v>230</v>
      </c>
      <c r="F24" s="3"/>
      <c r="G24" s="16" t="s">
        <v>254</v>
      </c>
      <c r="H24" s="10">
        <v>283100</v>
      </c>
      <c r="I24" s="12"/>
    </row>
    <row r="25" spans="1:9" s="64" customFormat="1" ht="60" x14ac:dyDescent="0.25">
      <c r="A25" s="185"/>
      <c r="B25" s="3" t="s">
        <v>26</v>
      </c>
      <c r="C25" s="18" t="s">
        <v>67</v>
      </c>
      <c r="D25" s="15"/>
      <c r="E25" s="15"/>
      <c r="F25" s="3" t="s">
        <v>29</v>
      </c>
      <c r="G25" s="16" t="s">
        <v>65</v>
      </c>
      <c r="H25" s="10">
        <v>83</v>
      </c>
      <c r="I25" s="12"/>
    </row>
    <row r="26" spans="1:9" s="64" customFormat="1" ht="30" x14ac:dyDescent="0.25">
      <c r="A26" s="185"/>
      <c r="B26" s="3" t="s">
        <v>26</v>
      </c>
      <c r="C26" s="18" t="s">
        <v>62</v>
      </c>
      <c r="D26" s="15"/>
      <c r="E26" s="15"/>
      <c r="F26" s="3" t="s">
        <v>51</v>
      </c>
      <c r="G26" s="16" t="s">
        <v>60</v>
      </c>
      <c r="H26" s="10">
        <v>6</v>
      </c>
      <c r="I26" s="12"/>
    </row>
    <row r="27" spans="1:9" s="64" customFormat="1" ht="60" x14ac:dyDescent="0.25">
      <c r="A27" s="186"/>
      <c r="B27" s="3" t="s">
        <v>26</v>
      </c>
      <c r="C27" s="18" t="s">
        <v>62</v>
      </c>
      <c r="D27" s="15"/>
      <c r="E27" s="15"/>
      <c r="F27" s="3" t="s">
        <v>29</v>
      </c>
      <c r="G27" s="16" t="s">
        <v>63</v>
      </c>
      <c r="H27" s="10">
        <v>3</v>
      </c>
      <c r="I27" s="12"/>
    </row>
    <row r="28" spans="1:9" s="64" customFormat="1" ht="60" x14ac:dyDescent="0.25">
      <c r="A28" s="184" t="s">
        <v>68</v>
      </c>
      <c r="B28" s="15" t="s">
        <v>199</v>
      </c>
      <c r="C28" s="15" t="s">
        <v>298</v>
      </c>
      <c r="D28" s="15" t="s">
        <v>202</v>
      </c>
      <c r="E28" s="15" t="s">
        <v>215</v>
      </c>
      <c r="F28" s="3"/>
      <c r="G28" s="16" t="s">
        <v>213</v>
      </c>
      <c r="H28" s="10">
        <v>17400</v>
      </c>
      <c r="I28" s="12"/>
    </row>
    <row r="29" spans="1:9" s="64" customFormat="1" ht="90" x14ac:dyDescent="0.25">
      <c r="A29" s="185"/>
      <c r="B29" s="15" t="s">
        <v>221</v>
      </c>
      <c r="C29" s="15" t="s">
        <v>223</v>
      </c>
      <c r="D29" s="15" t="s">
        <v>246</v>
      </c>
      <c r="E29" s="15" t="s">
        <v>225</v>
      </c>
      <c r="F29" s="3"/>
      <c r="G29" s="16" t="s">
        <v>244</v>
      </c>
      <c r="H29" s="10">
        <v>45855</v>
      </c>
      <c r="I29" s="12"/>
    </row>
    <row r="30" spans="1:9" s="64" customFormat="1" ht="90" x14ac:dyDescent="0.25">
      <c r="A30" s="185"/>
      <c r="B30" s="15" t="s">
        <v>221</v>
      </c>
      <c r="C30" s="15" t="s">
        <v>223</v>
      </c>
      <c r="D30" s="15" t="s">
        <v>246</v>
      </c>
      <c r="E30" s="15" t="s">
        <v>230</v>
      </c>
      <c r="F30" s="3"/>
      <c r="G30" s="16" t="s">
        <v>247</v>
      </c>
      <c r="H30" s="10">
        <v>84005</v>
      </c>
      <c r="I30" s="12"/>
    </row>
    <row r="31" spans="1:9" s="64" customFormat="1" ht="45" x14ac:dyDescent="0.25">
      <c r="A31" s="185"/>
      <c r="B31" s="15" t="s">
        <v>72</v>
      </c>
      <c r="C31" s="18" t="s">
        <v>74</v>
      </c>
      <c r="D31" s="15"/>
      <c r="E31" s="15"/>
      <c r="F31" s="3" t="s">
        <v>51</v>
      </c>
      <c r="G31" s="16" t="s">
        <v>70</v>
      </c>
      <c r="H31" s="10">
        <v>4</v>
      </c>
      <c r="I31" s="12"/>
    </row>
    <row r="32" spans="1:9" s="64" customFormat="1" ht="60" x14ac:dyDescent="0.25">
      <c r="A32" s="185"/>
      <c r="B32" s="15" t="s">
        <v>72</v>
      </c>
      <c r="C32" s="18" t="s">
        <v>74</v>
      </c>
      <c r="D32" s="15"/>
      <c r="E32" s="15"/>
      <c r="F32" s="3" t="s">
        <v>29</v>
      </c>
      <c r="G32" s="16" t="s">
        <v>75</v>
      </c>
      <c r="H32" s="10">
        <v>19</v>
      </c>
      <c r="I32" s="12"/>
    </row>
    <row r="33" spans="1:10" s="64" customFormat="1" ht="75" x14ac:dyDescent="0.25">
      <c r="A33" s="185"/>
      <c r="B33" s="15" t="s">
        <v>72</v>
      </c>
      <c r="C33" s="18" t="s">
        <v>74</v>
      </c>
      <c r="D33" s="15"/>
      <c r="E33" s="15"/>
      <c r="F33" s="3" t="s">
        <v>39</v>
      </c>
      <c r="G33" s="16" t="s">
        <v>78</v>
      </c>
      <c r="H33" s="10">
        <v>2</v>
      </c>
      <c r="I33" s="12"/>
    </row>
    <row r="34" spans="1:10" s="64" customFormat="1" ht="60" x14ac:dyDescent="0.25">
      <c r="A34" s="186"/>
      <c r="B34" s="3" t="s">
        <v>26</v>
      </c>
      <c r="C34" s="15" t="s">
        <v>82</v>
      </c>
      <c r="D34" s="15"/>
      <c r="E34" s="15"/>
      <c r="F34" s="3" t="s">
        <v>29</v>
      </c>
      <c r="G34" s="16" t="s">
        <v>80</v>
      </c>
      <c r="H34" s="10">
        <v>16</v>
      </c>
      <c r="I34" s="12"/>
    </row>
    <row r="35" spans="1:10" s="64" customFormat="1" ht="30" x14ac:dyDescent="0.25">
      <c r="A35" s="182" t="s">
        <v>83</v>
      </c>
      <c r="B35" s="15" t="s">
        <v>26</v>
      </c>
      <c r="C35" s="15" t="s">
        <v>86</v>
      </c>
      <c r="D35" s="15"/>
      <c r="E35" s="15"/>
      <c r="F35" s="3" t="s">
        <v>51</v>
      </c>
      <c r="G35" s="16" t="s">
        <v>84</v>
      </c>
      <c r="H35" s="10">
        <v>400</v>
      </c>
      <c r="I35" s="12"/>
    </row>
    <row r="36" spans="1:10" s="64" customFormat="1" ht="60" x14ac:dyDescent="0.25">
      <c r="A36" s="182"/>
      <c r="B36" s="15" t="s">
        <v>26</v>
      </c>
      <c r="C36" s="15" t="s">
        <v>86</v>
      </c>
      <c r="D36" s="15"/>
      <c r="E36" s="15"/>
      <c r="F36" s="3" t="s">
        <v>29</v>
      </c>
      <c r="G36" s="16" t="s">
        <v>87</v>
      </c>
      <c r="H36" s="10">
        <v>360</v>
      </c>
      <c r="I36" s="12"/>
    </row>
    <row r="37" spans="1:10" s="64" customFormat="1" ht="75" x14ac:dyDescent="0.25">
      <c r="A37" s="182"/>
      <c r="B37" s="15" t="s">
        <v>26</v>
      </c>
      <c r="C37" s="15" t="s">
        <v>86</v>
      </c>
      <c r="D37" s="15"/>
      <c r="E37" s="15"/>
      <c r="F37" s="15" t="s">
        <v>39</v>
      </c>
      <c r="G37" s="16" t="s">
        <v>89</v>
      </c>
      <c r="H37" s="10">
        <v>15</v>
      </c>
      <c r="I37" s="12"/>
      <c r="J37" s="67"/>
    </row>
    <row r="38" spans="1:10" s="64" customFormat="1" ht="45" x14ac:dyDescent="0.25">
      <c r="A38" s="182"/>
      <c r="B38" s="15" t="s">
        <v>26</v>
      </c>
      <c r="C38" s="15" t="s">
        <v>86</v>
      </c>
      <c r="D38" s="15"/>
      <c r="E38" s="15"/>
      <c r="F38" s="15" t="s">
        <v>93</v>
      </c>
      <c r="G38" s="4" t="s">
        <v>91</v>
      </c>
      <c r="H38" s="10">
        <v>4</v>
      </c>
      <c r="I38" s="12"/>
    </row>
    <row r="39" spans="1:10" s="64" customFormat="1" ht="60" x14ac:dyDescent="0.25">
      <c r="A39" s="182" t="s">
        <v>95</v>
      </c>
      <c r="B39" s="15" t="s">
        <v>199</v>
      </c>
      <c r="C39" s="15" t="s">
        <v>298</v>
      </c>
      <c r="D39" s="15" t="s">
        <v>202</v>
      </c>
      <c r="E39" s="15" t="s">
        <v>215</v>
      </c>
      <c r="F39" s="3"/>
      <c r="G39" s="16" t="s">
        <v>213</v>
      </c>
      <c r="H39" s="10">
        <v>20844</v>
      </c>
      <c r="I39" s="12"/>
    </row>
    <row r="40" spans="1:10" s="64" customFormat="1" ht="90" x14ac:dyDescent="0.25">
      <c r="A40" s="182"/>
      <c r="B40" s="15" t="s">
        <v>221</v>
      </c>
      <c r="C40" s="15" t="s">
        <v>223</v>
      </c>
      <c r="D40" s="15" t="s">
        <v>240</v>
      </c>
      <c r="E40" s="15" t="s">
        <v>225</v>
      </c>
      <c r="F40" s="3"/>
      <c r="G40" s="16" t="s">
        <v>238</v>
      </c>
      <c r="H40" s="10">
        <v>47936</v>
      </c>
      <c r="I40" s="12"/>
    </row>
    <row r="41" spans="1:10" s="64" customFormat="1" ht="90" x14ac:dyDescent="0.25">
      <c r="A41" s="182"/>
      <c r="B41" s="15" t="s">
        <v>221</v>
      </c>
      <c r="C41" s="15" t="s">
        <v>223</v>
      </c>
      <c r="D41" s="15" t="s">
        <v>240</v>
      </c>
      <c r="E41" s="15" t="s">
        <v>230</v>
      </c>
      <c r="F41" s="3"/>
      <c r="G41" s="16" t="s">
        <v>241</v>
      </c>
      <c r="H41" s="10">
        <v>37116</v>
      </c>
      <c r="I41" s="12"/>
    </row>
    <row r="42" spans="1:10" s="64" customFormat="1" ht="90" x14ac:dyDescent="0.25">
      <c r="A42" s="182"/>
      <c r="B42" s="15" t="s">
        <v>221</v>
      </c>
      <c r="C42" s="15" t="s">
        <v>223</v>
      </c>
      <c r="D42" s="15" t="s">
        <v>252</v>
      </c>
      <c r="E42" s="15" t="s">
        <v>225</v>
      </c>
      <c r="F42" s="3"/>
      <c r="G42" s="16" t="s">
        <v>250</v>
      </c>
      <c r="H42" s="10">
        <v>38274</v>
      </c>
      <c r="I42" s="12"/>
    </row>
    <row r="43" spans="1:10" s="64" customFormat="1" ht="90" x14ac:dyDescent="0.25">
      <c r="A43" s="182"/>
      <c r="B43" s="15" t="s">
        <v>221</v>
      </c>
      <c r="C43" s="15" t="s">
        <v>223</v>
      </c>
      <c r="D43" s="15" t="s">
        <v>252</v>
      </c>
      <c r="E43" s="15" t="s">
        <v>230</v>
      </c>
      <c r="F43" s="3"/>
      <c r="G43" s="16" t="s">
        <v>254</v>
      </c>
      <c r="H43" s="10">
        <v>21688</v>
      </c>
      <c r="I43" s="12"/>
    </row>
    <row r="44" spans="1:10" s="64" customFormat="1" ht="60" x14ac:dyDescent="0.25">
      <c r="A44" s="182"/>
      <c r="B44" s="3" t="s">
        <v>26</v>
      </c>
      <c r="C44" s="3" t="s">
        <v>98</v>
      </c>
      <c r="D44" s="3"/>
      <c r="E44" s="3"/>
      <c r="F44" s="3" t="s">
        <v>29</v>
      </c>
      <c r="G44" s="4" t="s">
        <v>96</v>
      </c>
      <c r="H44" s="10">
        <v>13</v>
      </c>
      <c r="I44" s="12"/>
    </row>
    <row r="45" spans="1:10" s="64" customFormat="1" ht="75" x14ac:dyDescent="0.25">
      <c r="A45" s="182"/>
      <c r="B45" s="3" t="s">
        <v>26</v>
      </c>
      <c r="C45" s="3" t="s">
        <v>98</v>
      </c>
      <c r="D45" s="3"/>
      <c r="E45" s="3"/>
      <c r="F45" s="3" t="s">
        <v>39</v>
      </c>
      <c r="G45" s="4" t="s">
        <v>99</v>
      </c>
      <c r="H45" s="10">
        <v>5</v>
      </c>
      <c r="I45" s="12"/>
    </row>
    <row r="46" spans="1:10" s="64" customFormat="1" ht="60" x14ac:dyDescent="0.25">
      <c r="A46" s="182"/>
      <c r="B46" s="3" t="s">
        <v>26</v>
      </c>
      <c r="C46" s="3" t="s">
        <v>104</v>
      </c>
      <c r="D46" s="3"/>
      <c r="E46" s="3"/>
      <c r="F46" s="3" t="s">
        <v>29</v>
      </c>
      <c r="G46" s="4" t="s">
        <v>102</v>
      </c>
      <c r="H46" s="10">
        <v>24</v>
      </c>
      <c r="I46" s="12"/>
    </row>
    <row r="47" spans="1:10" s="64" customFormat="1" ht="75" x14ac:dyDescent="0.25">
      <c r="A47" s="182"/>
      <c r="B47" s="3" t="s">
        <v>26</v>
      </c>
      <c r="C47" s="3" t="s">
        <v>104</v>
      </c>
      <c r="D47" s="3"/>
      <c r="E47" s="3"/>
      <c r="F47" s="3" t="s">
        <v>39</v>
      </c>
      <c r="G47" s="4" t="s">
        <v>105</v>
      </c>
      <c r="H47" s="10">
        <v>10</v>
      </c>
      <c r="I47" s="12"/>
    </row>
    <row r="48" spans="1:10" s="64" customFormat="1" ht="60" x14ac:dyDescent="0.25">
      <c r="A48" s="184" t="s">
        <v>107</v>
      </c>
      <c r="B48" s="15" t="s">
        <v>199</v>
      </c>
      <c r="C48" s="15" t="s">
        <v>298</v>
      </c>
      <c r="D48" s="15" t="s">
        <v>202</v>
      </c>
      <c r="E48" s="15" t="s">
        <v>215</v>
      </c>
      <c r="F48" s="3"/>
      <c r="G48" s="16" t="s">
        <v>213</v>
      </c>
      <c r="H48" s="10">
        <v>22230</v>
      </c>
      <c r="I48" s="12"/>
    </row>
    <row r="49" spans="1:9" s="64" customFormat="1" ht="90" x14ac:dyDescent="0.25">
      <c r="A49" s="185"/>
      <c r="B49" s="15" t="s">
        <v>221</v>
      </c>
      <c r="C49" s="15" t="s">
        <v>223</v>
      </c>
      <c r="D49" s="15" t="s">
        <v>252</v>
      </c>
      <c r="E49" s="15" t="s">
        <v>225</v>
      </c>
      <c r="F49" s="3"/>
      <c r="G49" s="16" t="s">
        <v>213</v>
      </c>
      <c r="H49" s="10">
        <v>68994</v>
      </c>
      <c r="I49" s="12"/>
    </row>
    <row r="50" spans="1:9" s="64" customFormat="1" ht="90" x14ac:dyDescent="0.25">
      <c r="A50" s="185"/>
      <c r="B50" s="15" t="s">
        <v>221</v>
      </c>
      <c r="C50" s="15" t="s">
        <v>223</v>
      </c>
      <c r="D50" s="15" t="s">
        <v>252</v>
      </c>
      <c r="E50" s="15" t="s">
        <v>230</v>
      </c>
      <c r="F50" s="3"/>
      <c r="G50" s="16" t="s">
        <v>254</v>
      </c>
      <c r="H50" s="10">
        <v>73232</v>
      </c>
      <c r="I50" s="12"/>
    </row>
    <row r="51" spans="1:9" s="64" customFormat="1" ht="30" x14ac:dyDescent="0.25">
      <c r="A51" s="185"/>
      <c r="B51" s="3" t="s">
        <v>26</v>
      </c>
      <c r="C51" s="3" t="s">
        <v>299</v>
      </c>
      <c r="D51" s="15"/>
      <c r="E51" s="15"/>
      <c r="F51" s="3" t="s">
        <v>51</v>
      </c>
      <c r="G51" s="16" t="s">
        <v>108</v>
      </c>
      <c r="H51" s="10">
        <v>8</v>
      </c>
      <c r="I51" s="12"/>
    </row>
    <row r="52" spans="1:9" s="64" customFormat="1" ht="60" x14ac:dyDescent="0.25">
      <c r="A52" s="185"/>
      <c r="B52" s="3" t="s">
        <v>26</v>
      </c>
      <c r="C52" s="3" t="s">
        <v>299</v>
      </c>
      <c r="D52" s="15"/>
      <c r="E52" s="15"/>
      <c r="F52" s="3" t="s">
        <v>29</v>
      </c>
      <c r="G52" s="16" t="s">
        <v>111</v>
      </c>
      <c r="H52" s="10">
        <v>19</v>
      </c>
      <c r="I52" s="12"/>
    </row>
    <row r="53" spans="1:9" s="64" customFormat="1" ht="75" x14ac:dyDescent="0.25">
      <c r="A53" s="185"/>
      <c r="B53" s="3" t="s">
        <v>26</v>
      </c>
      <c r="C53" s="3" t="s">
        <v>299</v>
      </c>
      <c r="D53" s="15"/>
      <c r="E53" s="15"/>
      <c r="F53" s="15" t="s">
        <v>39</v>
      </c>
      <c r="G53" s="16" t="s">
        <v>113</v>
      </c>
      <c r="H53" s="10">
        <v>3</v>
      </c>
      <c r="I53" s="12"/>
    </row>
    <row r="54" spans="1:9" s="64" customFormat="1" ht="60" x14ac:dyDescent="0.25">
      <c r="A54" s="185"/>
      <c r="B54" s="3" t="s">
        <v>26</v>
      </c>
      <c r="C54" s="3" t="s">
        <v>117</v>
      </c>
      <c r="D54" s="3"/>
      <c r="E54" s="3"/>
      <c r="F54" s="3" t="s">
        <v>29</v>
      </c>
      <c r="G54" s="4" t="s">
        <v>115</v>
      </c>
      <c r="H54" s="10">
        <v>24</v>
      </c>
      <c r="I54" s="12"/>
    </row>
    <row r="55" spans="1:9" s="64" customFormat="1" ht="75" x14ac:dyDescent="0.25">
      <c r="A55" s="186"/>
      <c r="B55" s="3" t="s">
        <v>26</v>
      </c>
      <c r="C55" s="3" t="s">
        <v>117</v>
      </c>
      <c r="D55" s="3"/>
      <c r="E55" s="3"/>
      <c r="F55" s="15" t="s">
        <v>39</v>
      </c>
      <c r="G55" s="4" t="s">
        <v>118</v>
      </c>
      <c r="H55" s="10">
        <v>4</v>
      </c>
      <c r="I55" s="12"/>
    </row>
    <row r="56" spans="1:9" s="64" customFormat="1" ht="60" x14ac:dyDescent="0.25">
      <c r="A56" s="184" t="s">
        <v>300</v>
      </c>
      <c r="B56" s="15" t="s">
        <v>199</v>
      </c>
      <c r="C56" s="15" t="s">
        <v>298</v>
      </c>
      <c r="D56" s="15" t="s">
        <v>202</v>
      </c>
      <c r="E56" s="15" t="s">
        <v>215</v>
      </c>
      <c r="F56" s="3"/>
      <c r="G56" s="16" t="s">
        <v>213</v>
      </c>
      <c r="H56" s="10">
        <v>19684</v>
      </c>
      <c r="I56" s="12"/>
    </row>
    <row r="57" spans="1:9" s="64" customFormat="1" ht="90" x14ac:dyDescent="0.25">
      <c r="A57" s="185"/>
      <c r="B57" s="15" t="s">
        <v>221</v>
      </c>
      <c r="C57" s="15" t="s">
        <v>223</v>
      </c>
      <c r="D57" s="15" t="s">
        <v>234</v>
      </c>
      <c r="E57" s="15" t="s">
        <v>225</v>
      </c>
      <c r="F57" s="3"/>
      <c r="G57" s="16" t="s">
        <v>232</v>
      </c>
      <c r="H57" s="10">
        <v>26182</v>
      </c>
      <c r="I57" s="12"/>
    </row>
    <row r="58" spans="1:9" s="64" customFormat="1" ht="90" x14ac:dyDescent="0.25">
      <c r="A58" s="185"/>
      <c r="B58" s="15" t="s">
        <v>221</v>
      </c>
      <c r="C58" s="15" t="s">
        <v>223</v>
      </c>
      <c r="D58" s="15" t="s">
        <v>234</v>
      </c>
      <c r="E58" s="15" t="s">
        <v>230</v>
      </c>
      <c r="F58" s="3"/>
      <c r="G58" s="16" t="s">
        <v>235</v>
      </c>
      <c r="H58" s="10">
        <v>30360</v>
      </c>
      <c r="I58" s="12"/>
    </row>
    <row r="59" spans="1:9" s="64" customFormat="1" ht="90" x14ac:dyDescent="0.25">
      <c r="A59" s="185"/>
      <c r="B59" s="15" t="s">
        <v>221</v>
      </c>
      <c r="C59" s="15" t="s">
        <v>223</v>
      </c>
      <c r="D59" s="15" t="s">
        <v>240</v>
      </c>
      <c r="E59" s="15" t="s">
        <v>225</v>
      </c>
      <c r="F59" s="3"/>
      <c r="G59" s="16" t="s">
        <v>238</v>
      </c>
      <c r="H59" s="10">
        <v>30474</v>
      </c>
      <c r="I59" s="12"/>
    </row>
    <row r="60" spans="1:9" s="64" customFormat="1" ht="90" x14ac:dyDescent="0.25">
      <c r="A60" s="185"/>
      <c r="B60" s="15" t="s">
        <v>221</v>
      </c>
      <c r="C60" s="15" t="s">
        <v>223</v>
      </c>
      <c r="D60" s="15" t="s">
        <v>240</v>
      </c>
      <c r="E60" s="15" t="s">
        <v>230</v>
      </c>
      <c r="F60" s="3"/>
      <c r="G60" s="16" t="s">
        <v>241</v>
      </c>
      <c r="H60" s="10">
        <v>76680</v>
      </c>
      <c r="I60" s="12"/>
    </row>
    <row r="61" spans="1:9" s="64" customFormat="1" ht="30" x14ac:dyDescent="0.25">
      <c r="A61" s="185"/>
      <c r="B61" s="3" t="s">
        <v>26</v>
      </c>
      <c r="C61" s="17" t="s">
        <v>50</v>
      </c>
      <c r="D61" s="15"/>
      <c r="E61" s="15"/>
      <c r="F61" s="3" t="s">
        <v>51</v>
      </c>
      <c r="G61" s="16" t="s">
        <v>48</v>
      </c>
      <c r="H61" s="10">
        <v>20</v>
      </c>
      <c r="I61" s="12"/>
    </row>
    <row r="62" spans="1:9" s="64" customFormat="1" ht="60" x14ac:dyDescent="0.25">
      <c r="A62" s="185"/>
      <c r="B62" s="3" t="s">
        <v>26</v>
      </c>
      <c r="C62" s="3" t="s">
        <v>104</v>
      </c>
      <c r="D62" s="3"/>
      <c r="E62" s="3"/>
      <c r="F62" s="3" t="s">
        <v>29</v>
      </c>
      <c r="G62" s="4" t="s">
        <v>102</v>
      </c>
      <c r="H62" s="10">
        <v>31</v>
      </c>
      <c r="I62" s="12"/>
    </row>
    <row r="63" spans="1:9" s="64" customFormat="1" ht="60" x14ac:dyDescent="0.25">
      <c r="A63" s="182" t="s">
        <v>120</v>
      </c>
      <c r="B63" s="15" t="s">
        <v>199</v>
      </c>
      <c r="C63" s="15" t="s">
        <v>298</v>
      </c>
      <c r="D63" s="15" t="s">
        <v>202</v>
      </c>
      <c r="E63" s="15" t="s">
        <v>215</v>
      </c>
      <c r="F63" s="3"/>
      <c r="G63" s="16" t="s">
        <v>213</v>
      </c>
      <c r="H63" s="10">
        <v>53550</v>
      </c>
      <c r="I63" s="12"/>
    </row>
    <row r="64" spans="1:9" s="64" customFormat="1" ht="90" x14ac:dyDescent="0.25">
      <c r="A64" s="182"/>
      <c r="B64" s="15" t="s">
        <v>221</v>
      </c>
      <c r="C64" s="15" t="s">
        <v>223</v>
      </c>
      <c r="D64" s="15" t="s">
        <v>240</v>
      </c>
      <c r="E64" s="15" t="s">
        <v>225</v>
      </c>
      <c r="F64" s="3"/>
      <c r="G64" s="16" t="s">
        <v>238</v>
      </c>
      <c r="H64" s="10">
        <v>117153</v>
      </c>
      <c r="I64" s="12"/>
    </row>
    <row r="65" spans="1:9" s="64" customFormat="1" ht="90" x14ac:dyDescent="0.25">
      <c r="A65" s="182"/>
      <c r="B65" s="15" t="s">
        <v>221</v>
      </c>
      <c r="C65" s="15" t="s">
        <v>223</v>
      </c>
      <c r="D65" s="15" t="s">
        <v>240</v>
      </c>
      <c r="E65" s="15" t="s">
        <v>230</v>
      </c>
      <c r="F65" s="3"/>
      <c r="G65" s="16" t="s">
        <v>241</v>
      </c>
      <c r="H65" s="10">
        <v>64792</v>
      </c>
      <c r="I65" s="12"/>
    </row>
    <row r="66" spans="1:9" s="64" customFormat="1" ht="60" x14ac:dyDescent="0.25">
      <c r="A66" s="182"/>
      <c r="B66" s="19" t="s">
        <v>26</v>
      </c>
      <c r="C66" s="15" t="s">
        <v>128</v>
      </c>
      <c r="D66" s="15"/>
      <c r="E66" s="15"/>
      <c r="F66" s="3" t="s">
        <v>29</v>
      </c>
      <c r="G66" s="16" t="s">
        <v>126</v>
      </c>
      <c r="H66" s="10">
        <v>21</v>
      </c>
      <c r="I66" s="12"/>
    </row>
    <row r="67" spans="1:9" s="64" customFormat="1" ht="60" x14ac:dyDescent="0.25">
      <c r="A67" s="182"/>
      <c r="B67" s="19" t="s">
        <v>26</v>
      </c>
      <c r="C67" s="19" t="s">
        <v>123</v>
      </c>
      <c r="D67" s="15"/>
      <c r="E67" s="15"/>
      <c r="F67" s="3" t="s">
        <v>29</v>
      </c>
      <c r="G67" s="16" t="s">
        <v>121</v>
      </c>
      <c r="H67" s="10">
        <v>120</v>
      </c>
      <c r="I67" s="12"/>
    </row>
    <row r="68" spans="1:9" s="64" customFormat="1" ht="75" x14ac:dyDescent="0.25">
      <c r="A68" s="182"/>
      <c r="B68" s="19" t="s">
        <v>26</v>
      </c>
      <c r="C68" s="19" t="s">
        <v>123</v>
      </c>
      <c r="D68" s="19"/>
      <c r="E68" s="19"/>
      <c r="F68" s="19" t="s">
        <v>39</v>
      </c>
      <c r="G68" s="16" t="s">
        <v>124</v>
      </c>
      <c r="H68" s="10">
        <v>8</v>
      </c>
      <c r="I68" s="12"/>
    </row>
    <row r="69" spans="1:9" s="64" customFormat="1" ht="30" x14ac:dyDescent="0.25">
      <c r="A69" s="184" t="s">
        <v>129</v>
      </c>
      <c r="B69" s="3" t="s">
        <v>26</v>
      </c>
      <c r="C69" s="3" t="s">
        <v>132</v>
      </c>
      <c r="D69" s="15"/>
      <c r="E69" s="15"/>
      <c r="F69" s="3" t="s">
        <v>51</v>
      </c>
      <c r="G69" s="16" t="s">
        <v>130</v>
      </c>
      <c r="H69" s="10">
        <v>36</v>
      </c>
      <c r="I69" s="12"/>
    </row>
    <row r="70" spans="1:9" s="64" customFormat="1" ht="60" x14ac:dyDescent="0.25">
      <c r="A70" s="185"/>
      <c r="B70" s="3" t="s">
        <v>26</v>
      </c>
      <c r="C70" s="3" t="s">
        <v>132</v>
      </c>
      <c r="D70" s="15"/>
      <c r="E70" s="15"/>
      <c r="F70" s="3" t="s">
        <v>29</v>
      </c>
      <c r="G70" s="16" t="s">
        <v>133</v>
      </c>
      <c r="H70" s="10">
        <v>62</v>
      </c>
      <c r="I70" s="12"/>
    </row>
    <row r="71" spans="1:9" s="64" customFormat="1" ht="75" x14ac:dyDescent="0.25">
      <c r="A71" s="185"/>
      <c r="B71" s="3" t="s">
        <v>26</v>
      </c>
      <c r="C71" s="3" t="s">
        <v>132</v>
      </c>
      <c r="D71" s="15"/>
      <c r="E71" s="15"/>
      <c r="F71" s="15" t="s">
        <v>39</v>
      </c>
      <c r="G71" s="16" t="s">
        <v>135</v>
      </c>
      <c r="H71" s="10">
        <v>14</v>
      </c>
      <c r="I71" s="12"/>
    </row>
    <row r="72" spans="1:9" s="64" customFormat="1" ht="45" x14ac:dyDescent="0.25">
      <c r="A72" s="185"/>
      <c r="B72" s="3" t="s">
        <v>26</v>
      </c>
      <c r="C72" s="3" t="s">
        <v>132</v>
      </c>
      <c r="D72" s="15"/>
      <c r="E72" s="15"/>
      <c r="F72" s="15" t="s">
        <v>93</v>
      </c>
      <c r="G72" s="16" t="s">
        <v>137</v>
      </c>
      <c r="H72" s="10">
        <v>17</v>
      </c>
      <c r="I72" s="12"/>
    </row>
    <row r="73" spans="1:9" s="64" customFormat="1" ht="30" x14ac:dyDescent="0.25">
      <c r="A73" s="185"/>
      <c r="B73" s="3" t="s">
        <v>26</v>
      </c>
      <c r="C73" s="3" t="s">
        <v>147</v>
      </c>
      <c r="D73" s="15"/>
      <c r="E73" s="15"/>
      <c r="F73" s="3" t="s">
        <v>51</v>
      </c>
      <c r="G73" s="16" t="s">
        <v>145</v>
      </c>
      <c r="H73" s="10">
        <v>40</v>
      </c>
      <c r="I73" s="12"/>
    </row>
    <row r="74" spans="1:9" s="64" customFormat="1" ht="60" x14ac:dyDescent="0.25">
      <c r="A74" s="185"/>
      <c r="B74" s="3" t="s">
        <v>26</v>
      </c>
      <c r="C74" s="3" t="s">
        <v>147</v>
      </c>
      <c r="D74" s="3"/>
      <c r="E74" s="3"/>
      <c r="F74" s="3" t="s">
        <v>29</v>
      </c>
      <c r="G74" s="4" t="s">
        <v>148</v>
      </c>
      <c r="H74" s="10">
        <v>51</v>
      </c>
      <c r="I74" s="12"/>
    </row>
    <row r="75" spans="1:9" s="64" customFormat="1" ht="75" x14ac:dyDescent="0.25">
      <c r="A75" s="185"/>
      <c r="B75" s="3" t="s">
        <v>26</v>
      </c>
      <c r="C75" s="3" t="s">
        <v>147</v>
      </c>
      <c r="D75" s="3"/>
      <c r="E75" s="3"/>
      <c r="F75" s="15" t="s">
        <v>39</v>
      </c>
      <c r="G75" s="4" t="s">
        <v>150</v>
      </c>
      <c r="H75" s="10">
        <v>4</v>
      </c>
      <c r="I75" s="12"/>
    </row>
    <row r="76" spans="1:9" s="64" customFormat="1" ht="45" x14ac:dyDescent="0.25">
      <c r="A76" s="185"/>
      <c r="B76" s="3" t="s">
        <v>26</v>
      </c>
      <c r="C76" s="3" t="s">
        <v>147</v>
      </c>
      <c r="D76" s="3"/>
      <c r="E76" s="3"/>
      <c r="F76" s="15" t="s">
        <v>93</v>
      </c>
      <c r="G76" s="4" t="s">
        <v>152</v>
      </c>
      <c r="H76" s="10">
        <v>1</v>
      </c>
      <c r="I76" s="12"/>
    </row>
    <row r="77" spans="1:9" s="64" customFormat="1" ht="30" x14ac:dyDescent="0.25">
      <c r="A77" s="185"/>
      <c r="B77" s="3" t="s">
        <v>26</v>
      </c>
      <c r="C77" s="3" t="s">
        <v>142</v>
      </c>
      <c r="D77" s="3"/>
      <c r="E77" s="3"/>
      <c r="F77" s="3" t="s">
        <v>51</v>
      </c>
      <c r="G77" s="4" t="s">
        <v>140</v>
      </c>
      <c r="H77" s="10">
        <v>36</v>
      </c>
      <c r="I77" s="12"/>
    </row>
    <row r="78" spans="1:9" s="64" customFormat="1" ht="60" x14ac:dyDescent="0.25">
      <c r="A78" s="185"/>
      <c r="B78" s="3" t="s">
        <v>26</v>
      </c>
      <c r="C78" s="3" t="s">
        <v>142</v>
      </c>
      <c r="D78" s="3"/>
      <c r="E78" s="3"/>
      <c r="F78" s="3" t="s">
        <v>29</v>
      </c>
      <c r="G78" s="4" t="s">
        <v>143</v>
      </c>
      <c r="H78" s="10">
        <v>18</v>
      </c>
      <c r="I78" s="12"/>
    </row>
    <row r="79" spans="1:9" s="64" customFormat="1" ht="90" x14ac:dyDescent="0.25">
      <c r="A79" s="186"/>
      <c r="B79" s="3" t="s">
        <v>267</v>
      </c>
      <c r="C79" s="49" t="s">
        <v>301</v>
      </c>
      <c r="D79" s="3"/>
      <c r="E79" s="3"/>
      <c r="F79" s="4"/>
      <c r="G79" s="4" t="s">
        <v>265</v>
      </c>
      <c r="H79" s="10"/>
      <c r="I79" s="12">
        <v>155</v>
      </c>
    </row>
    <row r="80" spans="1:9" s="64" customFormat="1" ht="60" x14ac:dyDescent="0.25">
      <c r="A80" s="184" t="s">
        <v>155</v>
      </c>
      <c r="B80" s="15" t="s">
        <v>199</v>
      </c>
      <c r="C80" s="15" t="s">
        <v>298</v>
      </c>
      <c r="D80" s="15" t="s">
        <v>202</v>
      </c>
      <c r="E80" s="15" t="s">
        <v>215</v>
      </c>
      <c r="F80" s="3"/>
      <c r="G80" s="16" t="s">
        <v>213</v>
      </c>
      <c r="H80" s="12">
        <v>31320</v>
      </c>
      <c r="I80" s="12"/>
    </row>
    <row r="81" spans="1:9" s="64" customFormat="1" ht="90" x14ac:dyDescent="0.25">
      <c r="A81" s="185"/>
      <c r="B81" s="15" t="s">
        <v>221</v>
      </c>
      <c r="C81" s="15" t="s">
        <v>223</v>
      </c>
      <c r="D81" s="15" t="s">
        <v>234</v>
      </c>
      <c r="E81" s="15" t="s">
        <v>225</v>
      </c>
      <c r="F81" s="3"/>
      <c r="G81" s="16" t="s">
        <v>232</v>
      </c>
      <c r="H81" s="12">
        <v>39013</v>
      </c>
      <c r="I81" s="12"/>
    </row>
    <row r="82" spans="1:9" s="64" customFormat="1" ht="90" x14ac:dyDescent="0.25">
      <c r="A82" s="185"/>
      <c r="B82" s="15" t="s">
        <v>221</v>
      </c>
      <c r="C82" s="15" t="s">
        <v>223</v>
      </c>
      <c r="D82" s="15" t="s">
        <v>234</v>
      </c>
      <c r="E82" s="15" t="s">
        <v>230</v>
      </c>
      <c r="F82" s="3"/>
      <c r="G82" s="16" t="s">
        <v>235</v>
      </c>
      <c r="H82" s="12">
        <v>67299</v>
      </c>
      <c r="I82" s="12"/>
    </row>
    <row r="83" spans="1:9" s="64" customFormat="1" ht="90" x14ac:dyDescent="0.25">
      <c r="A83" s="185"/>
      <c r="B83" s="15" t="s">
        <v>221</v>
      </c>
      <c r="C83" s="15" t="s">
        <v>223</v>
      </c>
      <c r="D83" s="15" t="s">
        <v>224</v>
      </c>
      <c r="E83" s="15" t="s">
        <v>225</v>
      </c>
      <c r="F83" s="3"/>
      <c r="G83" s="16" t="s">
        <v>219</v>
      </c>
      <c r="H83" s="12">
        <v>52104</v>
      </c>
      <c r="I83" s="12"/>
    </row>
    <row r="84" spans="1:9" s="64" customFormat="1" ht="90" x14ac:dyDescent="0.25">
      <c r="A84" s="185"/>
      <c r="B84" s="15" t="s">
        <v>221</v>
      </c>
      <c r="C84" s="15" t="s">
        <v>223</v>
      </c>
      <c r="D84" s="15" t="s">
        <v>224</v>
      </c>
      <c r="E84" s="15" t="s">
        <v>230</v>
      </c>
      <c r="F84" s="3"/>
      <c r="G84" s="16" t="s">
        <v>228</v>
      </c>
      <c r="H84" s="12">
        <v>35102</v>
      </c>
      <c r="I84" s="12"/>
    </row>
    <row r="85" spans="1:9" s="64" customFormat="1" ht="30" x14ac:dyDescent="0.25">
      <c r="A85" s="185"/>
      <c r="B85" s="3" t="s">
        <v>26</v>
      </c>
      <c r="C85" s="15" t="s">
        <v>158</v>
      </c>
      <c r="D85" s="15"/>
      <c r="E85" s="15"/>
      <c r="F85" s="3" t="s">
        <v>51</v>
      </c>
      <c r="G85" s="16" t="s">
        <v>156</v>
      </c>
      <c r="H85" s="13">
        <v>14</v>
      </c>
      <c r="I85" s="12"/>
    </row>
    <row r="86" spans="1:9" s="64" customFormat="1" ht="60" x14ac:dyDescent="0.25">
      <c r="A86" s="185"/>
      <c r="B86" s="3" t="s">
        <v>26</v>
      </c>
      <c r="C86" s="15" t="s">
        <v>158</v>
      </c>
      <c r="D86" s="15"/>
      <c r="E86" s="15"/>
      <c r="F86" s="3" t="s">
        <v>29</v>
      </c>
      <c r="G86" s="16" t="s">
        <v>160</v>
      </c>
      <c r="H86" s="13">
        <v>19</v>
      </c>
      <c r="I86" s="12"/>
    </row>
    <row r="87" spans="1:9" s="64" customFormat="1" ht="75" x14ac:dyDescent="0.25">
      <c r="A87" s="185"/>
      <c r="B87" s="3" t="s">
        <v>26</v>
      </c>
      <c r="C87" s="15" t="s">
        <v>158</v>
      </c>
      <c r="D87" s="15"/>
      <c r="E87" s="15"/>
      <c r="F87" s="3" t="s">
        <v>39</v>
      </c>
      <c r="G87" s="16" t="s">
        <v>162</v>
      </c>
      <c r="H87" s="13">
        <v>1</v>
      </c>
      <c r="I87" s="12"/>
    </row>
    <row r="88" spans="1:9" s="64" customFormat="1" ht="30" x14ac:dyDescent="0.25">
      <c r="A88" s="185"/>
      <c r="B88" s="3" t="s">
        <v>26</v>
      </c>
      <c r="C88" s="3" t="s">
        <v>166</v>
      </c>
      <c r="D88" s="15"/>
      <c r="E88" s="15"/>
      <c r="F88" s="3" t="s">
        <v>51</v>
      </c>
      <c r="G88" s="16" t="s">
        <v>164</v>
      </c>
      <c r="H88" s="13">
        <v>38</v>
      </c>
      <c r="I88" s="12"/>
    </row>
    <row r="89" spans="1:9" s="64" customFormat="1" ht="60" x14ac:dyDescent="0.25">
      <c r="A89" s="185"/>
      <c r="B89" s="3" t="s">
        <v>26</v>
      </c>
      <c r="C89" s="3" t="s">
        <v>166</v>
      </c>
      <c r="D89" s="3"/>
      <c r="E89" s="3"/>
      <c r="F89" s="3" t="s">
        <v>29</v>
      </c>
      <c r="G89" s="4" t="s">
        <v>168</v>
      </c>
      <c r="H89" s="13">
        <v>59</v>
      </c>
      <c r="I89" s="12"/>
    </row>
    <row r="90" spans="1:9" s="64" customFormat="1" ht="60" x14ac:dyDescent="0.25">
      <c r="A90" s="184" t="s">
        <v>170</v>
      </c>
      <c r="B90" s="15" t="s">
        <v>199</v>
      </c>
      <c r="C90" s="15" t="s">
        <v>298</v>
      </c>
      <c r="D90" s="15" t="s">
        <v>202</v>
      </c>
      <c r="E90" s="15" t="s">
        <v>215</v>
      </c>
      <c r="F90" s="3"/>
      <c r="G90" s="16" t="s">
        <v>213</v>
      </c>
      <c r="H90" s="12">
        <v>28512</v>
      </c>
      <c r="I90" s="12"/>
    </row>
    <row r="91" spans="1:9" s="64" customFormat="1" ht="90" x14ac:dyDescent="0.25">
      <c r="A91" s="185"/>
      <c r="B91" s="15" t="s">
        <v>221</v>
      </c>
      <c r="C91" s="15" t="s">
        <v>223</v>
      </c>
      <c r="D91" s="15" t="s">
        <v>234</v>
      </c>
      <c r="E91" s="15" t="s">
        <v>225</v>
      </c>
      <c r="F91" s="3"/>
      <c r="G91" s="16" t="s">
        <v>232</v>
      </c>
      <c r="H91" s="13">
        <v>41708</v>
      </c>
      <c r="I91" s="12"/>
    </row>
    <row r="92" spans="1:9" s="64" customFormat="1" ht="90" x14ac:dyDescent="0.25">
      <c r="A92" s="185"/>
      <c r="B92" s="15" t="s">
        <v>221</v>
      </c>
      <c r="C92" s="15" t="s">
        <v>223</v>
      </c>
      <c r="D92" s="15" t="s">
        <v>234</v>
      </c>
      <c r="E92" s="15" t="s">
        <v>230</v>
      </c>
      <c r="F92" s="3"/>
      <c r="G92" s="16" t="s">
        <v>235</v>
      </c>
      <c r="H92" s="13">
        <v>74052</v>
      </c>
      <c r="I92" s="12"/>
    </row>
    <row r="93" spans="1:9" s="64" customFormat="1" ht="30" x14ac:dyDescent="0.25">
      <c r="A93" s="185"/>
      <c r="B93" s="3" t="s">
        <v>26</v>
      </c>
      <c r="C93" s="17" t="s">
        <v>173</v>
      </c>
      <c r="D93" s="15"/>
      <c r="E93" s="15"/>
      <c r="F93" s="15" t="s">
        <v>51</v>
      </c>
      <c r="G93" s="23" t="s">
        <v>171</v>
      </c>
      <c r="H93" s="13">
        <v>7</v>
      </c>
      <c r="I93" s="12"/>
    </row>
    <row r="94" spans="1:9" s="64" customFormat="1" ht="60" x14ac:dyDescent="0.25">
      <c r="A94" s="186"/>
      <c r="B94" s="3" t="s">
        <v>26</v>
      </c>
      <c r="C94" s="17" t="s">
        <v>173</v>
      </c>
      <c r="D94" s="15"/>
      <c r="E94" s="15"/>
      <c r="F94" s="3" t="s">
        <v>29</v>
      </c>
      <c r="G94" s="20" t="s">
        <v>174</v>
      </c>
      <c r="H94" s="13">
        <v>39</v>
      </c>
      <c r="I94" s="12"/>
    </row>
    <row r="95" spans="1:9" s="64" customFormat="1" ht="30" x14ac:dyDescent="0.25">
      <c r="A95" s="184" t="s">
        <v>176</v>
      </c>
      <c r="B95" s="3" t="s">
        <v>26</v>
      </c>
      <c r="C95" s="3" t="s">
        <v>179</v>
      </c>
      <c r="D95" s="15"/>
      <c r="E95" s="15"/>
      <c r="F95" s="3" t="s">
        <v>51</v>
      </c>
      <c r="G95" s="16" t="s">
        <v>177</v>
      </c>
      <c r="H95" s="13">
        <v>59</v>
      </c>
      <c r="I95" s="12"/>
    </row>
    <row r="96" spans="1:9" s="64" customFormat="1" ht="60" x14ac:dyDescent="0.25">
      <c r="A96" s="185"/>
      <c r="B96" s="3" t="s">
        <v>26</v>
      </c>
      <c r="C96" s="3" t="s">
        <v>179</v>
      </c>
      <c r="D96" s="15"/>
      <c r="E96" s="15"/>
      <c r="F96" s="3" t="s">
        <v>29</v>
      </c>
      <c r="G96" s="16" t="s">
        <v>180</v>
      </c>
      <c r="H96" s="13">
        <v>80</v>
      </c>
      <c r="I96" s="12"/>
    </row>
    <row r="97" spans="1:9" s="64" customFormat="1" ht="75" x14ac:dyDescent="0.25">
      <c r="A97" s="185"/>
      <c r="B97" s="3" t="s">
        <v>26</v>
      </c>
      <c r="C97" s="3" t="s">
        <v>179</v>
      </c>
      <c r="D97" s="15"/>
      <c r="E97" s="15"/>
      <c r="F97" s="3" t="s">
        <v>39</v>
      </c>
      <c r="G97" s="16" t="s">
        <v>182</v>
      </c>
      <c r="H97" s="13">
        <v>9</v>
      </c>
      <c r="I97" s="12"/>
    </row>
    <row r="98" spans="1:9" s="64" customFormat="1" ht="45" x14ac:dyDescent="0.25">
      <c r="A98" s="185"/>
      <c r="B98" s="3" t="s">
        <v>26</v>
      </c>
      <c r="C98" s="3" t="s">
        <v>179</v>
      </c>
      <c r="D98" s="15"/>
      <c r="E98" s="15"/>
      <c r="F98" s="4" t="s">
        <v>93</v>
      </c>
      <c r="G98" s="16" t="s">
        <v>184</v>
      </c>
      <c r="H98" s="13">
        <v>2</v>
      </c>
      <c r="I98" s="12"/>
    </row>
    <row r="99" spans="1:9" s="64" customFormat="1" ht="30" x14ac:dyDescent="0.25">
      <c r="A99" s="185"/>
      <c r="B99" s="3" t="s">
        <v>26</v>
      </c>
      <c r="C99" s="3" t="s">
        <v>188</v>
      </c>
      <c r="D99" s="3"/>
      <c r="E99" s="3"/>
      <c r="F99" s="3" t="s">
        <v>51</v>
      </c>
      <c r="G99" s="4" t="s">
        <v>186</v>
      </c>
      <c r="H99" s="13">
        <v>51</v>
      </c>
      <c r="I99" s="12"/>
    </row>
    <row r="100" spans="1:9" s="64" customFormat="1" ht="60" x14ac:dyDescent="0.25">
      <c r="A100" s="185"/>
      <c r="B100" s="3" t="s">
        <v>26</v>
      </c>
      <c r="C100" s="3" t="s">
        <v>188</v>
      </c>
      <c r="D100" s="3"/>
      <c r="E100" s="3"/>
      <c r="F100" s="3" t="s">
        <v>29</v>
      </c>
      <c r="G100" s="4" t="s">
        <v>189</v>
      </c>
      <c r="H100" s="13">
        <v>106</v>
      </c>
      <c r="I100" s="12"/>
    </row>
    <row r="101" spans="1:9" s="64" customFormat="1" ht="75" x14ac:dyDescent="0.25">
      <c r="A101" s="185"/>
      <c r="B101" s="3" t="s">
        <v>26</v>
      </c>
      <c r="C101" s="3" t="s">
        <v>188</v>
      </c>
      <c r="D101" s="3"/>
      <c r="E101" s="3"/>
      <c r="F101" s="3" t="s">
        <v>39</v>
      </c>
      <c r="G101" s="4" t="s">
        <v>191</v>
      </c>
      <c r="H101" s="13">
        <v>17</v>
      </c>
      <c r="I101" s="12"/>
    </row>
    <row r="102" spans="1:9" s="64" customFormat="1" ht="45" x14ac:dyDescent="0.25">
      <c r="A102" s="186"/>
      <c r="B102" s="3" t="s">
        <v>26</v>
      </c>
      <c r="C102" s="3" t="s">
        <v>188</v>
      </c>
      <c r="D102" s="3"/>
      <c r="E102" s="3"/>
      <c r="F102" s="4" t="s">
        <v>93</v>
      </c>
      <c r="G102" s="4" t="s">
        <v>193</v>
      </c>
      <c r="H102" s="13">
        <v>23</v>
      </c>
      <c r="I102" s="12"/>
    </row>
    <row r="103" spans="1:9" s="64" customFormat="1" ht="60" x14ac:dyDescent="0.25">
      <c r="A103" s="184" t="s">
        <v>195</v>
      </c>
      <c r="B103" s="15" t="s">
        <v>199</v>
      </c>
      <c r="C103" s="15" t="s">
        <v>298</v>
      </c>
      <c r="D103" s="15" t="s">
        <v>202</v>
      </c>
      <c r="E103" s="15" t="s">
        <v>215</v>
      </c>
      <c r="F103" s="3"/>
      <c r="G103" s="16" t="s">
        <v>213</v>
      </c>
      <c r="H103" s="10">
        <v>255530</v>
      </c>
      <c r="I103" s="12"/>
    </row>
    <row r="104" spans="1:9" s="64" customFormat="1" ht="60" x14ac:dyDescent="0.25">
      <c r="A104" s="185"/>
      <c r="B104" s="15" t="s">
        <v>199</v>
      </c>
      <c r="C104" s="15" t="s">
        <v>298</v>
      </c>
      <c r="D104" s="15" t="s">
        <v>202</v>
      </c>
      <c r="E104" s="15" t="s">
        <v>203</v>
      </c>
      <c r="F104" s="3"/>
      <c r="G104" s="16" t="s">
        <v>197</v>
      </c>
      <c r="H104" s="10">
        <v>86076</v>
      </c>
      <c r="I104" s="12"/>
    </row>
    <row r="105" spans="1:9" s="64" customFormat="1" ht="60" x14ac:dyDescent="0.25">
      <c r="A105" s="185"/>
      <c r="B105" s="15" t="s">
        <v>199</v>
      </c>
      <c r="C105" s="15" t="s">
        <v>298</v>
      </c>
      <c r="D105" s="15" t="s">
        <v>202</v>
      </c>
      <c r="E105" s="15" t="s">
        <v>211</v>
      </c>
      <c r="F105" s="3"/>
      <c r="G105" s="16" t="s">
        <v>209</v>
      </c>
      <c r="H105" s="10">
        <v>70678</v>
      </c>
      <c r="I105" s="12"/>
    </row>
    <row r="106" spans="1:9" s="64" customFormat="1" ht="90" x14ac:dyDescent="0.25">
      <c r="A106" s="185"/>
      <c r="B106" s="15" t="s">
        <v>259</v>
      </c>
      <c r="C106" s="15" t="s">
        <v>302</v>
      </c>
      <c r="D106" s="15"/>
      <c r="E106" s="15"/>
      <c r="F106" s="15" t="s">
        <v>302</v>
      </c>
      <c r="G106" s="16" t="s">
        <v>257</v>
      </c>
      <c r="H106" s="10"/>
      <c r="I106" s="12">
        <v>96</v>
      </c>
    </row>
    <row r="107" spans="1:9" s="64" customFormat="1" ht="60" x14ac:dyDescent="0.25">
      <c r="A107" s="186"/>
      <c r="B107" s="3" t="s">
        <v>274</v>
      </c>
      <c r="C107" s="3"/>
      <c r="D107" s="3"/>
      <c r="E107" s="3"/>
      <c r="F107" s="3"/>
      <c r="G107" s="16" t="s">
        <v>272</v>
      </c>
      <c r="H107" s="12"/>
      <c r="I107" s="10" t="s">
        <v>303</v>
      </c>
    </row>
    <row r="108" spans="1:9" s="64" customFormat="1" ht="90" x14ac:dyDescent="0.25">
      <c r="A108" s="182" t="s">
        <v>304</v>
      </c>
      <c r="B108" s="3" t="s">
        <v>259</v>
      </c>
      <c r="C108" s="15" t="s">
        <v>302</v>
      </c>
      <c r="D108" s="21"/>
      <c r="E108" s="21"/>
      <c r="F108" s="15" t="s">
        <v>302</v>
      </c>
      <c r="G108" s="16" t="s">
        <v>257</v>
      </c>
      <c r="H108" s="12"/>
      <c r="I108" s="12">
        <v>96</v>
      </c>
    </row>
    <row r="109" spans="1:9" s="64" customFormat="1" ht="30" x14ac:dyDescent="0.25">
      <c r="A109" s="182"/>
      <c r="B109" s="4" t="s">
        <v>282</v>
      </c>
      <c r="C109" s="21"/>
      <c r="D109" s="21"/>
      <c r="E109" s="21"/>
      <c r="F109" s="21"/>
      <c r="G109" s="4" t="s">
        <v>280</v>
      </c>
      <c r="H109" s="12"/>
      <c r="I109" s="11" t="s">
        <v>305</v>
      </c>
    </row>
    <row r="110" spans="1:9" s="64" customFormat="1" ht="30" x14ac:dyDescent="0.25">
      <c r="A110" s="184" t="s">
        <v>306</v>
      </c>
      <c r="B110" s="4" t="s">
        <v>282</v>
      </c>
      <c r="C110" s="21"/>
      <c r="D110" s="21"/>
      <c r="E110" s="21"/>
      <c r="F110" s="21"/>
      <c r="G110" s="4" t="s">
        <v>280</v>
      </c>
      <c r="H110" s="12"/>
      <c r="I110" s="11" t="s">
        <v>305</v>
      </c>
    </row>
    <row r="111" spans="1:9" s="64" customFormat="1" ht="60" x14ac:dyDescent="0.25">
      <c r="A111" s="186"/>
      <c r="B111" s="4" t="s">
        <v>288</v>
      </c>
      <c r="C111" s="21"/>
      <c r="D111" s="21"/>
      <c r="E111" s="21"/>
      <c r="F111" s="3"/>
      <c r="G111" s="4" t="s">
        <v>286</v>
      </c>
      <c r="H111" s="12"/>
      <c r="I111" s="11">
        <v>84</v>
      </c>
    </row>
    <row r="112" spans="1:9" s="64" customFormat="1" ht="30" x14ac:dyDescent="0.25">
      <c r="A112" s="184" t="s">
        <v>307</v>
      </c>
      <c r="B112" s="4" t="s">
        <v>282</v>
      </c>
      <c r="C112" s="21"/>
      <c r="D112" s="21"/>
      <c r="E112" s="21"/>
      <c r="F112" s="21"/>
      <c r="G112" s="4" t="s">
        <v>280</v>
      </c>
      <c r="H112" s="12"/>
      <c r="I112" s="11" t="s">
        <v>305</v>
      </c>
    </row>
    <row r="113" spans="1:13" s="64" customFormat="1" ht="60" x14ac:dyDescent="0.25">
      <c r="A113" s="186"/>
      <c r="B113" s="4" t="s">
        <v>288</v>
      </c>
      <c r="C113" s="21"/>
      <c r="D113" s="21"/>
      <c r="E113" s="21"/>
      <c r="F113" s="3"/>
      <c r="G113" s="4" t="s">
        <v>286</v>
      </c>
      <c r="H113" s="12"/>
      <c r="I113" s="11">
        <v>84</v>
      </c>
    </row>
    <row r="114" spans="1:13" s="64" customFormat="1" ht="30" x14ac:dyDescent="0.25">
      <c r="A114" s="3" t="s">
        <v>308</v>
      </c>
      <c r="B114" s="4" t="s">
        <v>282</v>
      </c>
      <c r="C114" s="21"/>
      <c r="D114" s="21"/>
      <c r="E114" s="21"/>
      <c r="F114" s="21"/>
      <c r="G114" s="4" t="s">
        <v>280</v>
      </c>
      <c r="H114" s="12"/>
      <c r="I114" s="11" t="s">
        <v>305</v>
      </c>
    </row>
    <row r="118" spans="1:13" ht="18" x14ac:dyDescent="0.25">
      <c r="A118" s="183" t="s">
        <v>309</v>
      </c>
      <c r="B118" s="183"/>
      <c r="C118" s="183"/>
      <c r="D118" s="183"/>
      <c r="E118" s="183"/>
      <c r="F118" s="183"/>
      <c r="G118" s="183"/>
      <c r="H118" s="183"/>
      <c r="I118" s="183"/>
      <c r="J118" s="7"/>
      <c r="K118" s="7"/>
      <c r="L118" s="7"/>
      <c r="M118" s="7"/>
    </row>
    <row r="119" spans="1:13" ht="18" x14ac:dyDescent="0.25">
      <c r="A119" s="9"/>
      <c r="B119" s="8"/>
      <c r="C119" s="8"/>
      <c r="D119" s="8"/>
      <c r="E119" s="8"/>
      <c r="F119" s="8"/>
      <c r="G119" s="22"/>
      <c r="H119" s="8"/>
      <c r="I119" s="8"/>
      <c r="J119" s="5"/>
      <c r="K119" s="5"/>
      <c r="L119" s="5"/>
      <c r="M119" s="5"/>
    </row>
    <row r="120" spans="1:13" ht="18" x14ac:dyDescent="0.25">
      <c r="A120" s="183" t="s">
        <v>310</v>
      </c>
      <c r="B120" s="183"/>
      <c r="C120" s="183"/>
      <c r="D120" s="183"/>
      <c r="E120" s="183"/>
      <c r="F120" s="183"/>
      <c r="G120" s="183"/>
      <c r="H120" s="183"/>
      <c r="I120" s="183"/>
      <c r="J120" s="6"/>
      <c r="K120" s="5"/>
      <c r="L120" s="5"/>
      <c r="M120" s="5"/>
    </row>
    <row r="121" spans="1:13" ht="18" x14ac:dyDescent="0.25">
      <c r="A121" s="183"/>
      <c r="B121" s="183"/>
      <c r="C121" s="183"/>
      <c r="D121" s="183"/>
      <c r="E121" s="183"/>
      <c r="F121" s="183"/>
      <c r="G121" s="183"/>
      <c r="H121" s="183"/>
      <c r="I121" s="183"/>
      <c r="J121" s="7"/>
      <c r="K121" s="7"/>
      <c r="L121" s="5"/>
      <c r="M121" s="5"/>
    </row>
  </sheetData>
  <mergeCells count="21">
    <mergeCell ref="A118:I118"/>
    <mergeCell ref="A120:I121"/>
    <mergeCell ref="A90:A94"/>
    <mergeCell ref="A95:A102"/>
    <mergeCell ref="A103:A107"/>
    <mergeCell ref="A108:A109"/>
    <mergeCell ref="A110:A111"/>
    <mergeCell ref="A112:A113"/>
    <mergeCell ref="A80:A89"/>
    <mergeCell ref="A1:I1"/>
    <mergeCell ref="A7:A13"/>
    <mergeCell ref="A14:A19"/>
    <mergeCell ref="A20:A27"/>
    <mergeCell ref="A28:A34"/>
    <mergeCell ref="A35:A38"/>
    <mergeCell ref="A3:I3"/>
    <mergeCell ref="A39:A47"/>
    <mergeCell ref="A48:A55"/>
    <mergeCell ref="A56:A62"/>
    <mergeCell ref="A63:A68"/>
    <mergeCell ref="A69:A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topLeftCell="F7" workbookViewId="0">
      <selection activeCell="F7" sqref="A1:XFD1048576"/>
    </sheetView>
  </sheetViews>
  <sheetFormatPr defaultRowHeight="15" x14ac:dyDescent="0.25"/>
  <cols>
    <col min="1" max="1" width="4.28515625" style="69" customWidth="1"/>
    <col min="2" max="2" width="19.42578125" style="69" customWidth="1"/>
    <col min="3" max="3" width="30.28515625" style="69" customWidth="1"/>
    <col min="4" max="4" width="24.5703125" style="82" customWidth="1"/>
    <col min="5" max="5" width="18.42578125" style="82" customWidth="1"/>
    <col min="6" max="6" width="12.85546875" style="82" customWidth="1"/>
    <col min="7" max="7" width="15.5703125" style="82" customWidth="1"/>
    <col min="8" max="8" width="15.140625" style="69" customWidth="1"/>
    <col min="9" max="10" width="13.140625" style="69" bestFit="1" customWidth="1"/>
    <col min="11" max="11" width="14.5703125" style="69" customWidth="1"/>
    <col min="12" max="12" width="11.140625" style="69" customWidth="1"/>
    <col min="13" max="13" width="10.85546875" style="69" customWidth="1"/>
    <col min="14" max="14" width="11.28515625" style="69" customWidth="1"/>
    <col min="15" max="15" width="12.85546875" style="69" customWidth="1"/>
    <col min="16" max="16" width="9.5703125" style="69" bestFit="1" customWidth="1"/>
    <col min="17" max="17" width="15.140625" style="69" customWidth="1"/>
    <col min="18" max="18" width="9.5703125" style="69" bestFit="1" customWidth="1"/>
    <col min="19" max="19" width="12.7109375" style="69" customWidth="1"/>
    <col min="20" max="20" width="15.5703125" style="69" customWidth="1"/>
    <col min="21" max="21" width="14.42578125" style="69" customWidth="1"/>
    <col min="22" max="16384" width="9.140625" style="69"/>
  </cols>
  <sheetData>
    <row r="1" spans="1:22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2" x14ac:dyDescent="0.25">
      <c r="A2" s="195" t="s">
        <v>311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70"/>
      <c r="V2" s="70"/>
    </row>
    <row r="3" spans="1:22" x14ac:dyDescent="0.25">
      <c r="A3" s="71"/>
      <c r="B3" s="71"/>
      <c r="C3" s="71"/>
      <c r="D3" s="72"/>
      <c r="E3" s="72"/>
      <c r="F3" s="72"/>
      <c r="G3" s="72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ht="39" customHeight="1" x14ac:dyDescent="0.25">
      <c r="A4" s="194" t="s">
        <v>312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2" ht="45" customHeight="1" x14ac:dyDescent="0.25">
      <c r="A5" s="193" t="s">
        <v>313</v>
      </c>
      <c r="B5" s="189" t="s">
        <v>314</v>
      </c>
      <c r="C5" s="189" t="s">
        <v>294</v>
      </c>
      <c r="D5" s="59"/>
      <c r="E5" s="59"/>
      <c r="F5" s="59"/>
      <c r="G5" s="59"/>
      <c r="H5" s="190" t="s">
        <v>315</v>
      </c>
      <c r="I5" s="190"/>
      <c r="J5" s="190"/>
      <c r="K5" s="190"/>
      <c r="L5" s="196" t="s">
        <v>316</v>
      </c>
      <c r="M5" s="197"/>
      <c r="N5" s="197"/>
      <c r="O5" s="197"/>
      <c r="P5" s="197"/>
      <c r="Q5" s="197"/>
      <c r="R5" s="197"/>
      <c r="S5" s="198"/>
      <c r="T5" s="189" t="s">
        <v>317</v>
      </c>
    </row>
    <row r="6" spans="1:22" ht="241.5" customHeight="1" x14ac:dyDescent="0.25">
      <c r="A6" s="193"/>
      <c r="B6" s="189"/>
      <c r="C6" s="189"/>
      <c r="D6" s="42" t="s">
        <v>10</v>
      </c>
      <c r="E6" s="42" t="s">
        <v>11</v>
      </c>
      <c r="F6" s="42" t="s">
        <v>12</v>
      </c>
      <c r="G6" s="42" t="s">
        <v>13</v>
      </c>
      <c r="H6" s="29" t="s">
        <v>318</v>
      </c>
      <c r="I6" s="29" t="s">
        <v>319</v>
      </c>
      <c r="J6" s="29" t="s">
        <v>320</v>
      </c>
      <c r="K6" s="30" t="s">
        <v>321</v>
      </c>
      <c r="L6" s="29" t="s">
        <v>322</v>
      </c>
      <c r="M6" s="29" t="s">
        <v>323</v>
      </c>
      <c r="N6" s="29" t="s">
        <v>324</v>
      </c>
      <c r="O6" s="29" t="s">
        <v>325</v>
      </c>
      <c r="P6" s="29" t="s">
        <v>326</v>
      </c>
      <c r="Q6" s="29" t="s">
        <v>327</v>
      </c>
      <c r="R6" s="29" t="s">
        <v>328</v>
      </c>
      <c r="S6" s="30" t="s">
        <v>329</v>
      </c>
      <c r="T6" s="189"/>
    </row>
    <row r="7" spans="1:22" x14ac:dyDescent="0.25">
      <c r="A7" s="32">
        <v>1</v>
      </c>
      <c r="B7" s="60">
        <v>2</v>
      </c>
      <c r="C7" s="32">
        <v>3</v>
      </c>
      <c r="D7" s="73"/>
      <c r="E7" s="73"/>
      <c r="F7" s="73"/>
      <c r="G7" s="73"/>
      <c r="H7" s="60">
        <v>4</v>
      </c>
      <c r="I7" s="32">
        <v>5</v>
      </c>
      <c r="J7" s="60">
        <v>6</v>
      </c>
      <c r="K7" s="32">
        <v>7</v>
      </c>
      <c r="L7" s="60">
        <v>8</v>
      </c>
      <c r="M7" s="32">
        <v>9</v>
      </c>
      <c r="N7" s="60">
        <v>10</v>
      </c>
      <c r="O7" s="32">
        <v>11</v>
      </c>
      <c r="P7" s="60">
        <v>12</v>
      </c>
      <c r="Q7" s="32">
        <v>13</v>
      </c>
      <c r="R7" s="60">
        <v>14</v>
      </c>
      <c r="S7" s="32">
        <v>15</v>
      </c>
      <c r="T7" s="60">
        <v>16</v>
      </c>
    </row>
    <row r="8" spans="1:22" ht="68.25" x14ac:dyDescent="0.25">
      <c r="A8" s="74">
        <v>1</v>
      </c>
      <c r="B8" s="33" t="s">
        <v>221</v>
      </c>
      <c r="C8" s="75" t="s">
        <v>244</v>
      </c>
      <c r="D8" s="51" t="s">
        <v>223</v>
      </c>
      <c r="E8" s="51" t="s">
        <v>246</v>
      </c>
      <c r="F8" s="51" t="s">
        <v>225</v>
      </c>
      <c r="G8" s="51" t="s">
        <v>204</v>
      </c>
      <c r="H8" s="27">
        <v>40.61</v>
      </c>
      <c r="I8" s="27">
        <v>6.24</v>
      </c>
      <c r="J8" s="27">
        <v>0.67</v>
      </c>
      <c r="K8" s="27">
        <f>SUM(H8:J8)</f>
        <v>47.52</v>
      </c>
      <c r="L8" s="27">
        <v>0.81</v>
      </c>
      <c r="M8" s="27">
        <v>2</v>
      </c>
      <c r="N8" s="27">
        <v>0.85</v>
      </c>
      <c r="O8" s="27">
        <v>0.08</v>
      </c>
      <c r="P8" s="27">
        <v>0.04</v>
      </c>
      <c r="Q8" s="27">
        <v>9.07</v>
      </c>
      <c r="R8" s="27">
        <v>1.26</v>
      </c>
      <c r="S8" s="27">
        <f>SUM(L8:R8)</f>
        <v>14.110000000000001</v>
      </c>
      <c r="T8" s="27">
        <f>K8+S8</f>
        <v>61.63</v>
      </c>
      <c r="U8" s="76"/>
    </row>
    <row r="9" spans="1:22" ht="67.5" x14ac:dyDescent="0.25">
      <c r="A9" s="74">
        <v>2</v>
      </c>
      <c r="B9" s="77" t="s">
        <v>221</v>
      </c>
      <c r="C9" s="75" t="s">
        <v>247</v>
      </c>
      <c r="D9" s="51" t="s">
        <v>223</v>
      </c>
      <c r="E9" s="51" t="s">
        <v>246</v>
      </c>
      <c r="F9" s="51" t="s">
        <v>230</v>
      </c>
      <c r="G9" s="51" t="s">
        <v>204</v>
      </c>
      <c r="H9" s="27">
        <v>40.61</v>
      </c>
      <c r="I9" s="27">
        <v>6.24</v>
      </c>
      <c r="J9" s="27">
        <v>0.67</v>
      </c>
      <c r="K9" s="27">
        <f t="shared" ref="K9:K79" si="0">SUM(H9:J9)</f>
        <v>47.52</v>
      </c>
      <c r="L9" s="27">
        <v>0.81</v>
      </c>
      <c r="M9" s="27">
        <v>2</v>
      </c>
      <c r="N9" s="27">
        <v>0.85</v>
      </c>
      <c r="O9" s="27">
        <v>0.08</v>
      </c>
      <c r="P9" s="27">
        <v>0.04</v>
      </c>
      <c r="Q9" s="27">
        <v>9.07</v>
      </c>
      <c r="R9" s="27">
        <v>1.26</v>
      </c>
      <c r="S9" s="27">
        <f t="shared" ref="S9:S79" si="1">SUM(L9:R9)</f>
        <v>14.110000000000001</v>
      </c>
      <c r="T9" s="27">
        <f t="shared" ref="T9:T79" si="2">K9+S9</f>
        <v>61.63</v>
      </c>
      <c r="U9" s="76"/>
    </row>
    <row r="10" spans="1:22" ht="67.5" x14ac:dyDescent="0.25">
      <c r="A10" s="74">
        <v>3</v>
      </c>
      <c r="B10" s="77" t="s">
        <v>221</v>
      </c>
      <c r="C10" s="75" t="s">
        <v>232</v>
      </c>
      <c r="D10" s="51" t="s">
        <v>223</v>
      </c>
      <c r="E10" s="51" t="s">
        <v>234</v>
      </c>
      <c r="F10" s="51" t="s">
        <v>225</v>
      </c>
      <c r="G10" s="51" t="s">
        <v>204</v>
      </c>
      <c r="H10" s="27">
        <v>40.61</v>
      </c>
      <c r="I10" s="27">
        <v>6.24</v>
      </c>
      <c r="J10" s="27">
        <v>0.67</v>
      </c>
      <c r="K10" s="27">
        <f>SUM(H10:J10)</f>
        <v>47.52</v>
      </c>
      <c r="L10" s="27">
        <v>0.81</v>
      </c>
      <c r="M10" s="27">
        <v>2</v>
      </c>
      <c r="N10" s="27">
        <v>0.85</v>
      </c>
      <c r="O10" s="27">
        <v>0.08</v>
      </c>
      <c r="P10" s="27">
        <v>0.04</v>
      </c>
      <c r="Q10" s="27">
        <v>9.07</v>
      </c>
      <c r="R10" s="27">
        <v>1.26</v>
      </c>
      <c r="S10" s="27">
        <f t="shared" si="1"/>
        <v>14.110000000000001</v>
      </c>
      <c r="T10" s="27">
        <f t="shared" si="2"/>
        <v>61.63</v>
      </c>
      <c r="U10" s="76"/>
    </row>
    <row r="11" spans="1:22" ht="67.5" x14ac:dyDescent="0.25">
      <c r="A11" s="74">
        <v>4</v>
      </c>
      <c r="B11" s="77" t="s">
        <v>221</v>
      </c>
      <c r="C11" s="31" t="s">
        <v>235</v>
      </c>
      <c r="D11" s="51" t="s">
        <v>223</v>
      </c>
      <c r="E11" s="51" t="s">
        <v>234</v>
      </c>
      <c r="F11" s="51" t="s">
        <v>230</v>
      </c>
      <c r="G11" s="51" t="s">
        <v>204</v>
      </c>
      <c r="H11" s="27">
        <v>40.61</v>
      </c>
      <c r="I11" s="27">
        <v>6.24</v>
      </c>
      <c r="J11" s="27">
        <v>0.67</v>
      </c>
      <c r="K11" s="27">
        <f t="shared" si="0"/>
        <v>47.52</v>
      </c>
      <c r="L11" s="27">
        <v>0.81</v>
      </c>
      <c r="M11" s="27">
        <v>2</v>
      </c>
      <c r="N11" s="27">
        <v>0.85</v>
      </c>
      <c r="O11" s="27">
        <v>0.08</v>
      </c>
      <c r="P11" s="27">
        <v>0.04</v>
      </c>
      <c r="Q11" s="27">
        <v>9.07</v>
      </c>
      <c r="R11" s="27">
        <v>1.26</v>
      </c>
      <c r="S11" s="27">
        <f t="shared" si="1"/>
        <v>14.110000000000001</v>
      </c>
      <c r="T11" s="27">
        <f t="shared" si="2"/>
        <v>61.63</v>
      </c>
      <c r="U11" s="76"/>
    </row>
    <row r="12" spans="1:22" ht="67.5" x14ac:dyDescent="0.25">
      <c r="A12" s="74">
        <v>5</v>
      </c>
      <c r="B12" s="77" t="s">
        <v>221</v>
      </c>
      <c r="C12" s="75" t="s">
        <v>219</v>
      </c>
      <c r="D12" s="51" t="s">
        <v>223</v>
      </c>
      <c r="E12" s="51" t="s">
        <v>224</v>
      </c>
      <c r="F12" s="51" t="s">
        <v>225</v>
      </c>
      <c r="G12" s="51" t="s">
        <v>204</v>
      </c>
      <c r="H12" s="27">
        <v>40.61</v>
      </c>
      <c r="I12" s="27">
        <v>6.24</v>
      </c>
      <c r="J12" s="27">
        <v>0.67</v>
      </c>
      <c r="K12" s="27">
        <f t="shared" si="0"/>
        <v>47.52</v>
      </c>
      <c r="L12" s="27">
        <v>0.81</v>
      </c>
      <c r="M12" s="27">
        <v>2</v>
      </c>
      <c r="N12" s="27">
        <v>0.85</v>
      </c>
      <c r="O12" s="27">
        <v>0.08</v>
      </c>
      <c r="P12" s="27">
        <v>0.04</v>
      </c>
      <c r="Q12" s="27">
        <v>9.07</v>
      </c>
      <c r="R12" s="27">
        <v>1.26</v>
      </c>
      <c r="S12" s="27">
        <f t="shared" si="1"/>
        <v>14.110000000000001</v>
      </c>
      <c r="T12" s="27">
        <f t="shared" si="2"/>
        <v>61.63</v>
      </c>
      <c r="U12" s="76"/>
    </row>
    <row r="13" spans="1:22" ht="67.5" x14ac:dyDescent="0.25">
      <c r="A13" s="74">
        <v>6</v>
      </c>
      <c r="B13" s="77" t="s">
        <v>221</v>
      </c>
      <c r="C13" s="31" t="s">
        <v>228</v>
      </c>
      <c r="D13" s="51" t="s">
        <v>223</v>
      </c>
      <c r="E13" s="51" t="s">
        <v>224</v>
      </c>
      <c r="F13" s="51" t="s">
        <v>230</v>
      </c>
      <c r="G13" s="51" t="s">
        <v>204</v>
      </c>
      <c r="H13" s="27">
        <v>40.61</v>
      </c>
      <c r="I13" s="27">
        <v>6.24</v>
      </c>
      <c r="J13" s="27">
        <v>0.67</v>
      </c>
      <c r="K13" s="27">
        <f t="shared" si="0"/>
        <v>47.52</v>
      </c>
      <c r="L13" s="27">
        <v>0.81</v>
      </c>
      <c r="M13" s="27">
        <v>2</v>
      </c>
      <c r="N13" s="27">
        <v>0.85</v>
      </c>
      <c r="O13" s="27">
        <v>0.08</v>
      </c>
      <c r="P13" s="27">
        <v>0.04</v>
      </c>
      <c r="Q13" s="27">
        <v>9.07</v>
      </c>
      <c r="R13" s="27">
        <v>1.26</v>
      </c>
      <c r="S13" s="27">
        <f t="shared" si="1"/>
        <v>14.110000000000001</v>
      </c>
      <c r="T13" s="27">
        <f t="shared" si="2"/>
        <v>61.63</v>
      </c>
      <c r="U13" s="76"/>
    </row>
    <row r="14" spans="1:22" ht="67.5" x14ac:dyDescent="0.25">
      <c r="A14" s="74">
        <v>7</v>
      </c>
      <c r="B14" s="77" t="s">
        <v>221</v>
      </c>
      <c r="C14" s="31" t="s">
        <v>238</v>
      </c>
      <c r="D14" s="51" t="s">
        <v>223</v>
      </c>
      <c r="E14" s="51" t="s">
        <v>240</v>
      </c>
      <c r="F14" s="51" t="s">
        <v>225</v>
      </c>
      <c r="G14" s="51" t="s">
        <v>204</v>
      </c>
      <c r="H14" s="27">
        <v>40.61</v>
      </c>
      <c r="I14" s="27">
        <v>6.24</v>
      </c>
      <c r="J14" s="27">
        <v>0.67</v>
      </c>
      <c r="K14" s="27">
        <f>SUM(H14:J14)</f>
        <v>47.52</v>
      </c>
      <c r="L14" s="27">
        <v>0.81</v>
      </c>
      <c r="M14" s="27">
        <v>2</v>
      </c>
      <c r="N14" s="27">
        <v>0.85</v>
      </c>
      <c r="O14" s="27">
        <v>0.08</v>
      </c>
      <c r="P14" s="27">
        <v>0.04</v>
      </c>
      <c r="Q14" s="27">
        <v>9.07</v>
      </c>
      <c r="R14" s="27">
        <v>1.26</v>
      </c>
      <c r="S14" s="27">
        <f t="shared" si="1"/>
        <v>14.110000000000001</v>
      </c>
      <c r="T14" s="27">
        <f t="shared" si="2"/>
        <v>61.63</v>
      </c>
      <c r="U14" s="76"/>
    </row>
    <row r="15" spans="1:22" ht="67.5" x14ac:dyDescent="0.25">
      <c r="A15" s="74">
        <v>8</v>
      </c>
      <c r="B15" s="77" t="s">
        <v>221</v>
      </c>
      <c r="C15" s="31" t="s">
        <v>241</v>
      </c>
      <c r="D15" s="51" t="s">
        <v>223</v>
      </c>
      <c r="E15" s="51" t="s">
        <v>240</v>
      </c>
      <c r="F15" s="51" t="s">
        <v>230</v>
      </c>
      <c r="G15" s="51" t="s">
        <v>204</v>
      </c>
      <c r="H15" s="27">
        <v>40.61</v>
      </c>
      <c r="I15" s="27">
        <v>6.24</v>
      </c>
      <c r="J15" s="27">
        <v>0.67</v>
      </c>
      <c r="K15" s="27">
        <f>SUM(H15:J15)</f>
        <v>47.52</v>
      </c>
      <c r="L15" s="27">
        <v>0.81</v>
      </c>
      <c r="M15" s="27">
        <v>2</v>
      </c>
      <c r="N15" s="27">
        <v>0.85</v>
      </c>
      <c r="O15" s="27">
        <v>0.08</v>
      </c>
      <c r="P15" s="27">
        <v>0.04</v>
      </c>
      <c r="Q15" s="27">
        <v>9.07</v>
      </c>
      <c r="R15" s="27">
        <v>1.26</v>
      </c>
      <c r="S15" s="27">
        <f t="shared" si="1"/>
        <v>14.110000000000001</v>
      </c>
      <c r="T15" s="27">
        <f t="shared" si="2"/>
        <v>61.63</v>
      </c>
      <c r="U15" s="76"/>
    </row>
    <row r="16" spans="1:22" ht="67.5" x14ac:dyDescent="0.25">
      <c r="A16" s="74">
        <v>9</v>
      </c>
      <c r="B16" s="77" t="s">
        <v>221</v>
      </c>
      <c r="C16" s="25" t="s">
        <v>250</v>
      </c>
      <c r="D16" s="49" t="s">
        <v>223</v>
      </c>
      <c r="E16" s="26" t="s">
        <v>252</v>
      </c>
      <c r="F16" s="49" t="s">
        <v>225</v>
      </c>
      <c r="G16" s="26" t="s">
        <v>204</v>
      </c>
      <c r="H16" s="27">
        <v>40.61</v>
      </c>
      <c r="I16" s="27">
        <v>6.24</v>
      </c>
      <c r="J16" s="27">
        <v>0.67</v>
      </c>
      <c r="K16" s="27">
        <f t="shared" si="0"/>
        <v>47.52</v>
      </c>
      <c r="L16" s="27">
        <v>0.81</v>
      </c>
      <c r="M16" s="27">
        <v>2</v>
      </c>
      <c r="N16" s="27">
        <v>0.85</v>
      </c>
      <c r="O16" s="27">
        <v>0.08</v>
      </c>
      <c r="P16" s="27">
        <v>0.04</v>
      </c>
      <c r="Q16" s="27">
        <v>9.07</v>
      </c>
      <c r="R16" s="27">
        <v>1.26</v>
      </c>
      <c r="S16" s="27">
        <f t="shared" si="1"/>
        <v>14.110000000000001</v>
      </c>
      <c r="T16" s="27">
        <f t="shared" si="2"/>
        <v>61.63</v>
      </c>
      <c r="U16" s="76"/>
    </row>
    <row r="17" spans="1:21" ht="67.5" x14ac:dyDescent="0.25">
      <c r="A17" s="74">
        <v>10</v>
      </c>
      <c r="B17" s="77" t="s">
        <v>221</v>
      </c>
      <c r="C17" s="24" t="s">
        <v>254</v>
      </c>
      <c r="D17" s="49" t="s">
        <v>223</v>
      </c>
      <c r="E17" s="26" t="s">
        <v>252</v>
      </c>
      <c r="F17" s="26" t="s">
        <v>230</v>
      </c>
      <c r="G17" s="26" t="s">
        <v>204</v>
      </c>
      <c r="H17" s="27">
        <v>40.61</v>
      </c>
      <c r="I17" s="27">
        <v>6.24</v>
      </c>
      <c r="J17" s="27">
        <v>0.67</v>
      </c>
      <c r="K17" s="27">
        <f t="shared" si="0"/>
        <v>47.52</v>
      </c>
      <c r="L17" s="27">
        <v>0.81</v>
      </c>
      <c r="M17" s="27">
        <v>2</v>
      </c>
      <c r="N17" s="27">
        <v>0.85</v>
      </c>
      <c r="O17" s="27">
        <v>0.08</v>
      </c>
      <c r="P17" s="27">
        <v>0.04</v>
      </c>
      <c r="Q17" s="27">
        <v>9.07</v>
      </c>
      <c r="R17" s="27">
        <v>1.26</v>
      </c>
      <c r="S17" s="27">
        <f t="shared" si="1"/>
        <v>14.110000000000001</v>
      </c>
      <c r="T17" s="27">
        <f t="shared" si="2"/>
        <v>61.63</v>
      </c>
      <c r="U17" s="76"/>
    </row>
    <row r="18" spans="1:21" ht="51.75" x14ac:dyDescent="0.25">
      <c r="A18" s="74">
        <v>11</v>
      </c>
      <c r="B18" s="77" t="s">
        <v>199</v>
      </c>
      <c r="C18" s="31" t="s">
        <v>197</v>
      </c>
      <c r="D18" s="51" t="s">
        <v>201</v>
      </c>
      <c r="E18" s="51" t="s">
        <v>202</v>
      </c>
      <c r="F18" s="51" t="s">
        <v>203</v>
      </c>
      <c r="G18" s="26" t="s">
        <v>204</v>
      </c>
      <c r="H18" s="27">
        <v>29.53</v>
      </c>
      <c r="I18" s="27">
        <v>1.95</v>
      </c>
      <c r="J18" s="27">
        <v>0.56000000000000005</v>
      </c>
      <c r="K18" s="27">
        <f>SUM(H18:J18)</f>
        <v>32.04</v>
      </c>
      <c r="L18" s="27">
        <v>0.53</v>
      </c>
      <c r="M18" s="27">
        <v>0.83</v>
      </c>
      <c r="N18" s="27">
        <v>0.64</v>
      </c>
      <c r="O18" s="27">
        <v>7.0000000000000007E-2</v>
      </c>
      <c r="P18" s="27">
        <v>0.53</v>
      </c>
      <c r="Q18" s="27">
        <v>6.6</v>
      </c>
      <c r="R18" s="27">
        <v>0.92</v>
      </c>
      <c r="S18" s="27">
        <f t="shared" si="1"/>
        <v>10.119999999999999</v>
      </c>
      <c r="T18" s="27">
        <f t="shared" si="2"/>
        <v>42.16</v>
      </c>
      <c r="U18" s="76"/>
    </row>
    <row r="19" spans="1:21" ht="51.75" x14ac:dyDescent="0.25">
      <c r="A19" s="74">
        <v>12</v>
      </c>
      <c r="B19" s="77" t="s">
        <v>199</v>
      </c>
      <c r="C19" s="31" t="s">
        <v>209</v>
      </c>
      <c r="D19" s="51" t="s">
        <v>201</v>
      </c>
      <c r="E19" s="51" t="s">
        <v>202</v>
      </c>
      <c r="F19" s="51" t="s">
        <v>211</v>
      </c>
      <c r="G19" s="51" t="s">
        <v>204</v>
      </c>
      <c r="H19" s="27">
        <v>29.53</v>
      </c>
      <c r="I19" s="27">
        <v>5.27</v>
      </c>
      <c r="J19" s="27">
        <v>0.49</v>
      </c>
      <c r="K19" s="27">
        <f t="shared" si="0"/>
        <v>35.29</v>
      </c>
      <c r="L19" s="27">
        <v>0.72</v>
      </c>
      <c r="M19" s="27">
        <v>1.47</v>
      </c>
      <c r="N19" s="27">
        <v>0.64</v>
      </c>
      <c r="O19" s="27">
        <v>7.0000000000000007E-2</v>
      </c>
      <c r="P19" s="27">
        <v>0.03</v>
      </c>
      <c r="Q19" s="27">
        <v>6.6</v>
      </c>
      <c r="R19" s="27">
        <v>0.92</v>
      </c>
      <c r="S19" s="27">
        <f t="shared" si="1"/>
        <v>10.45</v>
      </c>
      <c r="T19" s="27">
        <f t="shared" si="2"/>
        <v>45.739999999999995</v>
      </c>
      <c r="U19" s="76"/>
    </row>
    <row r="20" spans="1:21" ht="51.75" x14ac:dyDescent="0.25">
      <c r="A20" s="74">
        <v>13</v>
      </c>
      <c r="B20" s="77" t="s">
        <v>199</v>
      </c>
      <c r="C20" s="31" t="s">
        <v>213</v>
      </c>
      <c r="D20" s="51" t="s">
        <v>201</v>
      </c>
      <c r="E20" s="51" t="s">
        <v>202</v>
      </c>
      <c r="F20" s="51" t="s">
        <v>215</v>
      </c>
      <c r="G20" s="51" t="s">
        <v>204</v>
      </c>
      <c r="H20" s="27">
        <v>29.53</v>
      </c>
      <c r="I20" s="27">
        <v>3.71</v>
      </c>
      <c r="J20" s="27">
        <v>0.49</v>
      </c>
      <c r="K20" s="27">
        <f>SUM(H20:J20)</f>
        <v>33.730000000000004</v>
      </c>
      <c r="L20" s="27">
        <v>0.69</v>
      </c>
      <c r="M20" s="27">
        <v>1.3</v>
      </c>
      <c r="N20" s="27">
        <v>0.64</v>
      </c>
      <c r="O20" s="27">
        <v>7.0000000000000007E-2</v>
      </c>
      <c r="P20" s="27">
        <v>0.03</v>
      </c>
      <c r="Q20" s="27">
        <v>6.6</v>
      </c>
      <c r="R20" s="27">
        <v>0.92</v>
      </c>
      <c r="S20" s="27">
        <f t="shared" si="1"/>
        <v>10.249999999999998</v>
      </c>
      <c r="T20" s="27">
        <f t="shared" si="2"/>
        <v>43.980000000000004</v>
      </c>
      <c r="U20" s="76"/>
    </row>
    <row r="21" spans="1:21" ht="51.75" x14ac:dyDescent="0.25">
      <c r="A21" s="74">
        <v>14</v>
      </c>
      <c r="B21" s="34" t="s">
        <v>26</v>
      </c>
      <c r="C21" s="31" t="s">
        <v>41</v>
      </c>
      <c r="D21" s="49" t="s">
        <v>43</v>
      </c>
      <c r="E21" s="49"/>
      <c r="F21" s="49"/>
      <c r="G21" s="49" t="s">
        <v>29</v>
      </c>
      <c r="H21" s="27">
        <v>40934.300000000003</v>
      </c>
      <c r="I21" s="27">
        <v>60532.34</v>
      </c>
      <c r="J21" s="27">
        <v>629200</v>
      </c>
      <c r="K21" s="27">
        <f t="shared" si="0"/>
        <v>730666.64</v>
      </c>
      <c r="L21" s="27">
        <v>3139.7</v>
      </c>
      <c r="M21" s="27">
        <v>1339.78</v>
      </c>
      <c r="N21" s="27">
        <v>1890.18</v>
      </c>
      <c r="O21" s="27">
        <v>199.54</v>
      </c>
      <c r="P21" s="27">
        <v>0</v>
      </c>
      <c r="Q21" s="27">
        <v>27289.53</v>
      </c>
      <c r="R21" s="27">
        <v>0</v>
      </c>
      <c r="S21" s="27">
        <f t="shared" si="1"/>
        <v>33858.729999999996</v>
      </c>
      <c r="T21" s="27">
        <f t="shared" si="2"/>
        <v>764525.37</v>
      </c>
      <c r="U21" s="76"/>
    </row>
    <row r="22" spans="1:21" ht="51.75" x14ac:dyDescent="0.25">
      <c r="A22" s="74">
        <v>15</v>
      </c>
      <c r="B22" s="34" t="s">
        <v>26</v>
      </c>
      <c r="C22" s="31" t="s">
        <v>45</v>
      </c>
      <c r="D22" s="49" t="s">
        <v>43</v>
      </c>
      <c r="E22" s="49"/>
      <c r="F22" s="49"/>
      <c r="G22" s="49" t="s">
        <v>39</v>
      </c>
      <c r="H22" s="27">
        <v>116048.73</v>
      </c>
      <c r="I22" s="27">
        <v>92472.52</v>
      </c>
      <c r="J22" s="27">
        <v>540550</v>
      </c>
      <c r="K22" s="27">
        <f t="shared" si="0"/>
        <v>749071.25</v>
      </c>
      <c r="L22" s="27">
        <v>12461.45</v>
      </c>
      <c r="M22" s="27">
        <v>5317.59</v>
      </c>
      <c r="N22" s="27">
        <v>7502.12</v>
      </c>
      <c r="O22" s="27">
        <v>791.96</v>
      </c>
      <c r="P22" s="27">
        <v>0</v>
      </c>
      <c r="Q22" s="27">
        <v>77365.820000000007</v>
      </c>
      <c r="R22" s="27">
        <v>0</v>
      </c>
      <c r="S22" s="27">
        <f t="shared" si="1"/>
        <v>103438.94</v>
      </c>
      <c r="T22" s="27">
        <f t="shared" si="2"/>
        <v>852510.19</v>
      </c>
      <c r="U22" s="76"/>
    </row>
    <row r="23" spans="1:21" ht="51.75" x14ac:dyDescent="0.25">
      <c r="A23" s="74">
        <v>16</v>
      </c>
      <c r="B23" s="77" t="s">
        <v>26</v>
      </c>
      <c r="C23" s="75" t="s">
        <v>24</v>
      </c>
      <c r="D23" s="49" t="s">
        <v>28</v>
      </c>
      <c r="E23" s="49"/>
      <c r="F23" s="49"/>
      <c r="G23" s="49" t="s">
        <v>29</v>
      </c>
      <c r="H23" s="27">
        <v>30291.38</v>
      </c>
      <c r="I23" s="27">
        <v>23076.12</v>
      </c>
      <c r="J23" s="27">
        <v>629200</v>
      </c>
      <c r="K23" s="27">
        <f t="shared" si="0"/>
        <v>682567.5</v>
      </c>
      <c r="L23" s="27">
        <v>2323.38</v>
      </c>
      <c r="M23" s="27">
        <v>991.44</v>
      </c>
      <c r="N23" s="27">
        <v>1398.73</v>
      </c>
      <c r="O23" s="27">
        <v>147.66</v>
      </c>
      <c r="P23" s="27">
        <v>0</v>
      </c>
      <c r="Q23" s="27">
        <v>20194.25</v>
      </c>
      <c r="R23" s="27">
        <v>0</v>
      </c>
      <c r="S23" s="27">
        <f t="shared" si="1"/>
        <v>25055.46</v>
      </c>
      <c r="T23" s="27">
        <f t="shared" si="2"/>
        <v>707622.96</v>
      </c>
      <c r="U23" s="76"/>
    </row>
    <row r="24" spans="1:21" ht="51.75" x14ac:dyDescent="0.25">
      <c r="A24" s="74">
        <v>17</v>
      </c>
      <c r="B24" s="33" t="s">
        <v>26</v>
      </c>
      <c r="C24" s="75" t="s">
        <v>37</v>
      </c>
      <c r="D24" s="51" t="s">
        <v>28</v>
      </c>
      <c r="E24" s="43"/>
      <c r="F24" s="43"/>
      <c r="G24" s="51" t="s">
        <v>39</v>
      </c>
      <c r="H24" s="28">
        <v>92838.99</v>
      </c>
      <c r="I24" s="28">
        <v>48220.89</v>
      </c>
      <c r="J24" s="28">
        <v>540550</v>
      </c>
      <c r="K24" s="27">
        <f t="shared" si="0"/>
        <v>681609.88</v>
      </c>
      <c r="L24" s="28">
        <v>9969.16</v>
      </c>
      <c r="M24" s="28">
        <v>4254.07</v>
      </c>
      <c r="N24" s="28">
        <v>6001.7</v>
      </c>
      <c r="O24" s="28">
        <v>633.57000000000005</v>
      </c>
      <c r="P24" s="28">
        <v>0</v>
      </c>
      <c r="Q24" s="28">
        <v>61892.66</v>
      </c>
      <c r="R24" s="28">
        <v>0</v>
      </c>
      <c r="S24" s="27">
        <f t="shared" si="1"/>
        <v>82751.16</v>
      </c>
      <c r="T24" s="27">
        <f t="shared" si="2"/>
        <v>764361.04</v>
      </c>
      <c r="U24" s="76"/>
    </row>
    <row r="25" spans="1:21" ht="34.5" x14ac:dyDescent="0.25">
      <c r="A25" s="74">
        <v>18</v>
      </c>
      <c r="B25" s="33" t="s">
        <v>26</v>
      </c>
      <c r="C25" s="31" t="s">
        <v>48</v>
      </c>
      <c r="D25" s="35" t="s">
        <v>50</v>
      </c>
      <c r="E25" s="49"/>
      <c r="F25" s="49"/>
      <c r="G25" s="49" t="s">
        <v>51</v>
      </c>
      <c r="H25" s="28">
        <v>3929.69</v>
      </c>
      <c r="I25" s="28">
        <v>2726.26</v>
      </c>
      <c r="J25" s="28">
        <v>129900</v>
      </c>
      <c r="K25" s="27">
        <f t="shared" si="0"/>
        <v>136555.95000000001</v>
      </c>
      <c r="L25" s="28">
        <v>120.56</v>
      </c>
      <c r="M25" s="28">
        <v>51.45</v>
      </c>
      <c r="N25" s="28">
        <v>72.58</v>
      </c>
      <c r="O25" s="28">
        <v>7.66</v>
      </c>
      <c r="P25" s="28">
        <v>0</v>
      </c>
      <c r="Q25" s="28">
        <v>2619.8000000000002</v>
      </c>
      <c r="R25" s="28">
        <v>0</v>
      </c>
      <c r="S25" s="27">
        <f t="shared" si="1"/>
        <v>2872.05</v>
      </c>
      <c r="T25" s="27">
        <f t="shared" si="2"/>
        <v>139428</v>
      </c>
      <c r="U25" s="76"/>
    </row>
    <row r="26" spans="1:21" ht="51.75" x14ac:dyDescent="0.25">
      <c r="A26" s="74">
        <v>19</v>
      </c>
      <c r="B26" s="33" t="s">
        <v>26</v>
      </c>
      <c r="C26" s="31" t="s">
        <v>54</v>
      </c>
      <c r="D26" s="35" t="s">
        <v>50</v>
      </c>
      <c r="E26" s="49"/>
      <c r="F26" s="49"/>
      <c r="G26" s="49" t="s">
        <v>29</v>
      </c>
      <c r="H26" s="28">
        <v>11052.26</v>
      </c>
      <c r="I26" s="28">
        <v>9019.4599999999991</v>
      </c>
      <c r="J26" s="28">
        <v>629200</v>
      </c>
      <c r="K26" s="27">
        <f t="shared" si="0"/>
        <v>649271.72</v>
      </c>
      <c r="L26" s="28">
        <v>762.95</v>
      </c>
      <c r="M26" s="28">
        <v>325.57</v>
      </c>
      <c r="N26" s="28">
        <v>459.31</v>
      </c>
      <c r="O26" s="28">
        <v>48.49</v>
      </c>
      <c r="P26" s="28">
        <v>0</v>
      </c>
      <c r="Q26" s="28">
        <v>7368.17</v>
      </c>
      <c r="R26" s="28">
        <v>0</v>
      </c>
      <c r="S26" s="27">
        <f t="shared" si="1"/>
        <v>8964.49</v>
      </c>
      <c r="T26" s="27">
        <f t="shared" si="2"/>
        <v>658236.21</v>
      </c>
      <c r="U26" s="76"/>
    </row>
    <row r="27" spans="1:21" ht="34.5" x14ac:dyDescent="0.25">
      <c r="A27" s="74">
        <v>20</v>
      </c>
      <c r="B27" s="33" t="s">
        <v>26</v>
      </c>
      <c r="C27" s="31" t="s">
        <v>330</v>
      </c>
      <c r="D27" s="35" t="s">
        <v>58</v>
      </c>
      <c r="E27" s="49"/>
      <c r="F27" s="49"/>
      <c r="G27" s="49" t="s">
        <v>51</v>
      </c>
      <c r="H27" s="28">
        <v>3929.69</v>
      </c>
      <c r="I27" s="28">
        <v>4253.25</v>
      </c>
      <c r="J27" s="28">
        <v>129900</v>
      </c>
      <c r="K27" s="27">
        <f t="shared" si="0"/>
        <v>138082.94</v>
      </c>
      <c r="L27" s="28">
        <v>120.56</v>
      </c>
      <c r="M27" s="28">
        <v>51.45</v>
      </c>
      <c r="N27" s="28">
        <v>72.58</v>
      </c>
      <c r="O27" s="28">
        <v>7.66</v>
      </c>
      <c r="P27" s="28">
        <v>0</v>
      </c>
      <c r="Q27" s="28">
        <v>2619.8000000000002</v>
      </c>
      <c r="R27" s="28">
        <v>0</v>
      </c>
      <c r="S27" s="27">
        <f t="shared" si="1"/>
        <v>2872.05</v>
      </c>
      <c r="T27" s="27">
        <f t="shared" si="2"/>
        <v>140954.99</v>
      </c>
      <c r="U27" s="76"/>
    </row>
    <row r="28" spans="1:21" ht="51.75" x14ac:dyDescent="0.25">
      <c r="A28" s="74">
        <v>21</v>
      </c>
      <c r="B28" s="33" t="s">
        <v>26</v>
      </c>
      <c r="C28" s="31" t="s">
        <v>56</v>
      </c>
      <c r="D28" s="35" t="s">
        <v>58</v>
      </c>
      <c r="E28" s="49"/>
      <c r="F28" s="49"/>
      <c r="G28" s="49" t="s">
        <v>29</v>
      </c>
      <c r="H28" s="28">
        <v>11052.26</v>
      </c>
      <c r="I28" s="28">
        <v>32912.57</v>
      </c>
      <c r="J28" s="28">
        <v>629200</v>
      </c>
      <c r="K28" s="27">
        <f t="shared" si="0"/>
        <v>673164.83</v>
      </c>
      <c r="L28" s="28">
        <v>762.95</v>
      </c>
      <c r="M28" s="28">
        <v>325.57</v>
      </c>
      <c r="N28" s="28">
        <v>459.31</v>
      </c>
      <c r="O28" s="28">
        <v>48.49</v>
      </c>
      <c r="P28" s="28">
        <v>0</v>
      </c>
      <c r="Q28" s="28">
        <v>7368.17</v>
      </c>
      <c r="R28" s="28">
        <v>0</v>
      </c>
      <c r="S28" s="27">
        <f t="shared" si="1"/>
        <v>8964.49</v>
      </c>
      <c r="T28" s="27">
        <f t="shared" si="2"/>
        <v>682129.32</v>
      </c>
      <c r="U28" s="76"/>
    </row>
    <row r="29" spans="1:21" ht="51.75" x14ac:dyDescent="0.25">
      <c r="A29" s="74">
        <v>22</v>
      </c>
      <c r="B29" s="33" t="s">
        <v>26</v>
      </c>
      <c r="C29" s="31" t="s">
        <v>65</v>
      </c>
      <c r="D29" s="49" t="s">
        <v>67</v>
      </c>
      <c r="E29" s="49"/>
      <c r="F29" s="49"/>
      <c r="G29" s="49" t="s">
        <v>29</v>
      </c>
      <c r="H29" s="28">
        <v>17543.27</v>
      </c>
      <c r="I29" s="28">
        <v>8911.3799999999992</v>
      </c>
      <c r="J29" s="28">
        <v>629200</v>
      </c>
      <c r="K29" s="27">
        <f>SUM(H29:J29)</f>
        <v>655654.65</v>
      </c>
      <c r="L29" s="28">
        <v>5644.99</v>
      </c>
      <c r="M29" s="28">
        <v>1162.17</v>
      </c>
      <c r="N29" s="28">
        <v>16.61</v>
      </c>
      <c r="O29" s="28">
        <v>122.46</v>
      </c>
      <c r="P29" s="28">
        <v>16.61</v>
      </c>
      <c r="Q29" s="28">
        <v>11695.51</v>
      </c>
      <c r="R29" s="28">
        <v>0</v>
      </c>
      <c r="S29" s="27">
        <f t="shared" si="1"/>
        <v>18658.349999999999</v>
      </c>
      <c r="T29" s="27">
        <f t="shared" si="2"/>
        <v>674313</v>
      </c>
      <c r="U29" s="76"/>
    </row>
    <row r="30" spans="1:21" ht="34.5" x14ac:dyDescent="0.25">
      <c r="A30" s="74">
        <v>23</v>
      </c>
      <c r="B30" s="33" t="s">
        <v>26</v>
      </c>
      <c r="C30" s="31" t="s">
        <v>60</v>
      </c>
      <c r="D30" s="49" t="s">
        <v>62</v>
      </c>
      <c r="E30" s="49"/>
      <c r="F30" s="49"/>
      <c r="G30" s="49" t="s">
        <v>51</v>
      </c>
      <c r="H30" s="28">
        <v>9210.2199999999993</v>
      </c>
      <c r="I30" s="28">
        <v>2018.83</v>
      </c>
      <c r="J30" s="28">
        <v>129900</v>
      </c>
      <c r="K30" s="27">
        <f t="shared" si="0"/>
        <v>141129.04999999999</v>
      </c>
      <c r="L30" s="28">
        <v>317.89</v>
      </c>
      <c r="M30" s="28">
        <v>135.65</v>
      </c>
      <c r="N30" s="28">
        <v>191.38</v>
      </c>
      <c r="O30" s="28">
        <v>20.2</v>
      </c>
      <c r="P30" s="28">
        <v>0</v>
      </c>
      <c r="Q30" s="28">
        <v>6140.14</v>
      </c>
      <c r="R30" s="28">
        <v>0</v>
      </c>
      <c r="S30" s="27">
        <f t="shared" si="1"/>
        <v>6805.26</v>
      </c>
      <c r="T30" s="27">
        <f t="shared" si="2"/>
        <v>147934.31</v>
      </c>
      <c r="U30" s="76"/>
    </row>
    <row r="31" spans="1:21" ht="51.75" x14ac:dyDescent="0.25">
      <c r="A31" s="74">
        <v>24</v>
      </c>
      <c r="B31" s="33" t="s">
        <v>26</v>
      </c>
      <c r="C31" s="31" t="s">
        <v>63</v>
      </c>
      <c r="D31" s="49" t="s">
        <v>62</v>
      </c>
      <c r="E31" s="49"/>
      <c r="F31" s="49"/>
      <c r="G31" s="49" t="s">
        <v>29</v>
      </c>
      <c r="H31" s="28">
        <v>19648.46</v>
      </c>
      <c r="I31" s="28">
        <v>13235.6</v>
      </c>
      <c r="J31" s="28">
        <v>629200</v>
      </c>
      <c r="K31" s="27">
        <f t="shared" si="0"/>
        <v>662084.06000000006</v>
      </c>
      <c r="L31" s="28">
        <v>1205.6400000000001</v>
      </c>
      <c r="M31" s="28">
        <v>514.48</v>
      </c>
      <c r="N31" s="28">
        <v>725.83</v>
      </c>
      <c r="O31" s="28">
        <v>76.62</v>
      </c>
      <c r="P31" s="28">
        <v>0</v>
      </c>
      <c r="Q31" s="28">
        <v>13098.98</v>
      </c>
      <c r="R31" s="28">
        <v>0</v>
      </c>
      <c r="S31" s="27">
        <f t="shared" si="1"/>
        <v>15621.55</v>
      </c>
      <c r="T31" s="27">
        <f t="shared" si="2"/>
        <v>677705.6100000001</v>
      </c>
      <c r="U31" s="76"/>
    </row>
    <row r="32" spans="1:21" ht="34.5" x14ac:dyDescent="0.25">
      <c r="A32" s="74">
        <v>25</v>
      </c>
      <c r="B32" s="33" t="s">
        <v>26</v>
      </c>
      <c r="C32" s="31" t="s">
        <v>70</v>
      </c>
      <c r="D32" s="49" t="s">
        <v>74</v>
      </c>
      <c r="E32" s="49"/>
      <c r="F32" s="49"/>
      <c r="G32" s="49" t="s">
        <v>51</v>
      </c>
      <c r="H32" s="28">
        <f>H33*1.05</f>
        <v>7253.0430000000006</v>
      </c>
      <c r="I32" s="28">
        <f t="shared" ref="I32:J32" si="3">I33*1.05</f>
        <v>2189.9745000000003</v>
      </c>
      <c r="J32" s="28">
        <f t="shared" si="3"/>
        <v>136395</v>
      </c>
      <c r="K32" s="27">
        <f t="shared" si="0"/>
        <v>145838.01750000002</v>
      </c>
      <c r="L32" s="28">
        <f>L33*1.05</f>
        <v>250.34100000000001</v>
      </c>
      <c r="M32" s="28">
        <f t="shared" ref="M32:R32" si="4">M33*1.05</f>
        <v>106.827</v>
      </c>
      <c r="N32" s="28">
        <f t="shared" si="4"/>
        <v>150.71699999999998</v>
      </c>
      <c r="O32" s="28">
        <f t="shared" si="4"/>
        <v>15.907500000000001</v>
      </c>
      <c r="P32" s="28">
        <f t="shared" si="4"/>
        <v>0</v>
      </c>
      <c r="Q32" s="28">
        <f t="shared" si="4"/>
        <v>4835.3654999999999</v>
      </c>
      <c r="R32" s="28">
        <f t="shared" si="4"/>
        <v>0</v>
      </c>
      <c r="S32" s="27">
        <f t="shared" si="1"/>
        <v>5359.1579999999994</v>
      </c>
      <c r="T32" s="27">
        <f t="shared" si="2"/>
        <v>151197.17550000001</v>
      </c>
      <c r="U32" s="76"/>
    </row>
    <row r="33" spans="1:21" ht="15.75" x14ac:dyDescent="0.25">
      <c r="A33" s="191" t="s">
        <v>331</v>
      </c>
      <c r="B33" s="192"/>
      <c r="C33" s="192"/>
      <c r="D33" s="192"/>
      <c r="E33" s="192"/>
      <c r="F33" s="192"/>
      <c r="G33" s="49"/>
      <c r="H33" s="28">
        <v>6907.66</v>
      </c>
      <c r="I33" s="28">
        <v>2085.69</v>
      </c>
      <c r="J33" s="28">
        <v>129900</v>
      </c>
      <c r="K33" s="27">
        <f t="shared" si="0"/>
        <v>138893.35</v>
      </c>
      <c r="L33" s="28">
        <v>238.42</v>
      </c>
      <c r="M33" s="28">
        <v>101.74</v>
      </c>
      <c r="N33" s="28">
        <v>143.54</v>
      </c>
      <c r="O33" s="28">
        <v>15.15</v>
      </c>
      <c r="P33" s="28">
        <v>0</v>
      </c>
      <c r="Q33" s="28">
        <v>4605.1099999999997</v>
      </c>
      <c r="R33" s="28">
        <v>0</v>
      </c>
      <c r="S33" s="27">
        <f t="shared" si="1"/>
        <v>5103.9599999999991</v>
      </c>
      <c r="T33" s="27">
        <f t="shared" si="2"/>
        <v>143997.31</v>
      </c>
      <c r="U33" s="76"/>
    </row>
    <row r="34" spans="1:21" ht="51.75" x14ac:dyDescent="0.25">
      <c r="A34" s="74">
        <v>26</v>
      </c>
      <c r="B34" s="33" t="s">
        <v>72</v>
      </c>
      <c r="C34" s="31" t="s">
        <v>75</v>
      </c>
      <c r="D34" s="49" t="s">
        <v>74</v>
      </c>
      <c r="E34" s="49"/>
      <c r="F34" s="49"/>
      <c r="G34" s="49" t="s">
        <v>29</v>
      </c>
      <c r="H34" s="28">
        <f>H35*1.05</f>
        <v>20630.883000000002</v>
      </c>
      <c r="I34" s="28">
        <f t="shared" ref="I34:R34" si="5">I35*1.05</f>
        <v>16364.355000000001</v>
      </c>
      <c r="J34" s="28">
        <f t="shared" si="5"/>
        <v>660660</v>
      </c>
      <c r="K34" s="27">
        <f>SUM(H34:J34)</f>
        <v>697655.23800000001</v>
      </c>
      <c r="L34" s="28">
        <f t="shared" si="5"/>
        <v>1265.9220000000003</v>
      </c>
      <c r="M34" s="28">
        <f t="shared" si="5"/>
        <v>540.20400000000006</v>
      </c>
      <c r="N34" s="28">
        <f t="shared" si="5"/>
        <v>762.12150000000008</v>
      </c>
      <c r="O34" s="28">
        <f t="shared" si="5"/>
        <v>80.451000000000008</v>
      </c>
      <c r="P34" s="28">
        <f t="shared" si="5"/>
        <v>0</v>
      </c>
      <c r="Q34" s="28">
        <f t="shared" si="5"/>
        <v>13753.929</v>
      </c>
      <c r="R34" s="28">
        <f t="shared" si="5"/>
        <v>0</v>
      </c>
      <c r="S34" s="27">
        <f t="shared" si="1"/>
        <v>16402.627500000002</v>
      </c>
      <c r="T34" s="27">
        <f>K34+S34</f>
        <v>714057.86550000007</v>
      </c>
      <c r="U34" s="76"/>
    </row>
    <row r="35" spans="1:21" ht="15.75" x14ac:dyDescent="0.25">
      <c r="A35" s="191" t="s">
        <v>331</v>
      </c>
      <c r="B35" s="192"/>
      <c r="C35" s="192"/>
      <c r="D35" s="192"/>
      <c r="E35" s="192"/>
      <c r="F35" s="192"/>
      <c r="G35" s="36"/>
      <c r="H35" s="28">
        <v>19648.46</v>
      </c>
      <c r="I35" s="28">
        <v>15585.1</v>
      </c>
      <c r="J35" s="28">
        <v>629200</v>
      </c>
      <c r="K35" s="27">
        <f>SUM(H35:J35)</f>
        <v>664433.56000000006</v>
      </c>
      <c r="L35" s="28">
        <v>1205.6400000000001</v>
      </c>
      <c r="M35" s="28">
        <v>514.48</v>
      </c>
      <c r="N35" s="28">
        <v>725.83</v>
      </c>
      <c r="O35" s="28">
        <v>76.62</v>
      </c>
      <c r="P35" s="28">
        <v>0</v>
      </c>
      <c r="Q35" s="28">
        <v>13098.98</v>
      </c>
      <c r="R35" s="28">
        <v>0</v>
      </c>
      <c r="S35" s="27">
        <f t="shared" si="1"/>
        <v>15621.55</v>
      </c>
      <c r="T35" s="27">
        <f t="shared" ref="T35" si="6">K35+S35</f>
        <v>680055.1100000001</v>
      </c>
      <c r="U35" s="76"/>
    </row>
    <row r="36" spans="1:21" ht="51.75" x14ac:dyDescent="0.25">
      <c r="A36" s="74">
        <v>27</v>
      </c>
      <c r="B36" s="33" t="s">
        <v>72</v>
      </c>
      <c r="C36" s="31" t="s">
        <v>78</v>
      </c>
      <c r="D36" s="49" t="s">
        <v>74</v>
      </c>
      <c r="E36" s="49"/>
      <c r="F36" s="49"/>
      <c r="G36" s="49" t="s">
        <v>39</v>
      </c>
      <c r="H36" s="28">
        <f>H37*1.05</f>
        <v>72208.100999999995</v>
      </c>
      <c r="I36" s="28">
        <f t="shared" ref="I36:R36" si="7">I37*1.05</f>
        <v>24611.821500000002</v>
      </c>
      <c r="J36" s="28">
        <f t="shared" si="7"/>
        <v>567577.5</v>
      </c>
      <c r="K36" s="27">
        <f>SUM(H36:J36)</f>
        <v>664397.42249999999</v>
      </c>
      <c r="L36" s="28">
        <f t="shared" si="7"/>
        <v>6646.1115</v>
      </c>
      <c r="M36" s="28">
        <f t="shared" si="7"/>
        <v>2836.05</v>
      </c>
      <c r="N36" s="28">
        <f t="shared" si="7"/>
        <v>4001.13</v>
      </c>
      <c r="O36" s="28">
        <f t="shared" si="7"/>
        <v>422.38350000000003</v>
      </c>
      <c r="P36" s="28">
        <f t="shared" si="7"/>
        <v>0</v>
      </c>
      <c r="Q36" s="28">
        <f t="shared" si="7"/>
        <v>48138.730500000005</v>
      </c>
      <c r="R36" s="28">
        <f t="shared" si="7"/>
        <v>0</v>
      </c>
      <c r="S36" s="27">
        <f t="shared" si="1"/>
        <v>62044.405500000008</v>
      </c>
      <c r="T36" s="27">
        <f t="shared" si="2"/>
        <v>726441.82799999998</v>
      </c>
      <c r="U36" s="76"/>
    </row>
    <row r="37" spans="1:21" ht="15.75" x14ac:dyDescent="0.25">
      <c r="A37" s="191" t="s">
        <v>331</v>
      </c>
      <c r="B37" s="192"/>
      <c r="C37" s="192"/>
      <c r="D37" s="192"/>
      <c r="E37" s="192"/>
      <c r="F37" s="192"/>
      <c r="G37" s="49"/>
      <c r="H37" s="28">
        <v>68769.62</v>
      </c>
      <c r="I37" s="28">
        <v>23439.83</v>
      </c>
      <c r="J37" s="28">
        <v>540550</v>
      </c>
      <c r="K37" s="27">
        <f t="shared" si="0"/>
        <v>632759.44999999995</v>
      </c>
      <c r="L37" s="28">
        <v>6329.63</v>
      </c>
      <c r="M37" s="28">
        <v>2701</v>
      </c>
      <c r="N37" s="28">
        <v>3810.6</v>
      </c>
      <c r="O37" s="28">
        <v>402.27</v>
      </c>
      <c r="P37" s="28">
        <v>0</v>
      </c>
      <c r="Q37" s="28">
        <v>45846.41</v>
      </c>
      <c r="R37" s="28"/>
      <c r="S37" s="27">
        <f t="shared" si="1"/>
        <v>59089.91</v>
      </c>
      <c r="T37" s="27">
        <f t="shared" si="2"/>
        <v>691849.36</v>
      </c>
      <c r="U37" s="76"/>
    </row>
    <row r="38" spans="1:21" ht="51.75" x14ac:dyDescent="0.25">
      <c r="A38" s="74">
        <v>28</v>
      </c>
      <c r="B38" s="33" t="s">
        <v>26</v>
      </c>
      <c r="C38" s="31" t="s">
        <v>80</v>
      </c>
      <c r="D38" s="49" t="s">
        <v>82</v>
      </c>
      <c r="E38" s="49"/>
      <c r="F38" s="49"/>
      <c r="G38" s="49" t="s">
        <v>29</v>
      </c>
      <c r="H38" s="28">
        <v>19648.46</v>
      </c>
      <c r="I38" s="28">
        <v>15585.1</v>
      </c>
      <c r="J38" s="28">
        <v>629200</v>
      </c>
      <c r="K38" s="27">
        <f>SUM(H38:J38)</f>
        <v>664433.56000000006</v>
      </c>
      <c r="L38" s="28">
        <v>1205.6400000000001</v>
      </c>
      <c r="M38" s="28">
        <v>514.48</v>
      </c>
      <c r="N38" s="28">
        <v>725.83</v>
      </c>
      <c r="O38" s="28">
        <v>76.62</v>
      </c>
      <c r="P38" s="28">
        <v>0</v>
      </c>
      <c r="Q38" s="28">
        <v>13098.98</v>
      </c>
      <c r="R38" s="28">
        <v>0</v>
      </c>
      <c r="S38" s="27">
        <f t="shared" si="1"/>
        <v>15621.55</v>
      </c>
      <c r="T38" s="27">
        <f t="shared" si="2"/>
        <v>680055.1100000001</v>
      </c>
      <c r="U38" s="76"/>
    </row>
    <row r="39" spans="1:21" ht="34.5" x14ac:dyDescent="0.25">
      <c r="A39" s="74">
        <v>29</v>
      </c>
      <c r="B39" s="33" t="s">
        <v>26</v>
      </c>
      <c r="C39" s="31" t="s">
        <v>84</v>
      </c>
      <c r="D39" s="49" t="s">
        <v>86</v>
      </c>
      <c r="E39" s="49"/>
      <c r="F39" s="49"/>
      <c r="G39" s="49" t="s">
        <v>51</v>
      </c>
      <c r="H39" s="28">
        <v>7368.17</v>
      </c>
      <c r="I39" s="28">
        <v>21724.76</v>
      </c>
      <c r="J39" s="28">
        <v>129900</v>
      </c>
      <c r="K39" s="27">
        <f t="shared" si="0"/>
        <v>158992.93</v>
      </c>
      <c r="L39" s="28">
        <v>169.54</v>
      </c>
      <c r="M39" s="28">
        <v>72.349999999999994</v>
      </c>
      <c r="N39" s="28">
        <v>102.07</v>
      </c>
      <c r="O39" s="28">
        <v>10.77</v>
      </c>
      <c r="P39" s="28">
        <v>0</v>
      </c>
      <c r="Q39" s="28">
        <v>4912.12</v>
      </c>
      <c r="R39" s="28">
        <v>0</v>
      </c>
      <c r="S39" s="27">
        <f t="shared" si="1"/>
        <v>5266.8499999999995</v>
      </c>
      <c r="T39" s="27">
        <f t="shared" si="2"/>
        <v>164259.78</v>
      </c>
      <c r="U39" s="76"/>
    </row>
    <row r="40" spans="1:21" ht="51.75" x14ac:dyDescent="0.25">
      <c r="A40" s="74">
        <v>30</v>
      </c>
      <c r="B40" s="33" t="s">
        <v>26</v>
      </c>
      <c r="C40" s="31" t="s">
        <v>87</v>
      </c>
      <c r="D40" s="49" t="s">
        <v>86</v>
      </c>
      <c r="E40" s="49"/>
      <c r="F40" s="49"/>
      <c r="G40" s="49" t="s">
        <v>29</v>
      </c>
      <c r="H40" s="28">
        <v>24560.58</v>
      </c>
      <c r="I40" s="28">
        <v>30130.2</v>
      </c>
      <c r="J40" s="28">
        <v>629200</v>
      </c>
      <c r="K40" s="27">
        <f t="shared" si="0"/>
        <v>683890.78</v>
      </c>
      <c r="L40" s="28">
        <v>1507.05</v>
      </c>
      <c r="M40" s="28">
        <v>643.09</v>
      </c>
      <c r="N40" s="28">
        <v>907.29</v>
      </c>
      <c r="O40" s="28">
        <v>95.78</v>
      </c>
      <c r="P40" s="28">
        <v>0</v>
      </c>
      <c r="Q40" s="28">
        <v>16373.72</v>
      </c>
      <c r="R40" s="28">
        <v>0</v>
      </c>
      <c r="S40" s="27">
        <f t="shared" si="1"/>
        <v>19526.93</v>
      </c>
      <c r="T40" s="27">
        <f t="shared" si="2"/>
        <v>703417.71000000008</v>
      </c>
      <c r="U40" s="76"/>
    </row>
    <row r="41" spans="1:21" ht="51.75" x14ac:dyDescent="0.25">
      <c r="A41" s="74">
        <v>31</v>
      </c>
      <c r="B41" s="33" t="s">
        <v>26</v>
      </c>
      <c r="C41" s="31" t="s">
        <v>89</v>
      </c>
      <c r="D41" s="49" t="s">
        <v>86</v>
      </c>
      <c r="E41" s="49"/>
      <c r="F41" s="49"/>
      <c r="G41" s="49" t="s">
        <v>39</v>
      </c>
      <c r="H41" s="28">
        <v>231360.65</v>
      </c>
      <c r="I41" s="28">
        <v>81976.820000000007</v>
      </c>
      <c r="J41" s="28">
        <v>540550</v>
      </c>
      <c r="K41" s="27">
        <f>SUM(H41:J41)</f>
        <v>853887.47</v>
      </c>
      <c r="L41" s="28">
        <v>21294.68</v>
      </c>
      <c r="M41" s="28">
        <v>9086.92</v>
      </c>
      <c r="N41" s="28">
        <v>12819.95</v>
      </c>
      <c r="O41" s="28">
        <v>1353.34</v>
      </c>
      <c r="P41" s="28">
        <v>0</v>
      </c>
      <c r="Q41" s="28">
        <v>154240.43</v>
      </c>
      <c r="R41" s="28">
        <v>0</v>
      </c>
      <c r="S41" s="27">
        <f t="shared" si="1"/>
        <v>198795.32</v>
      </c>
      <c r="T41" s="27">
        <f t="shared" si="2"/>
        <v>1052682.79</v>
      </c>
      <c r="U41" s="76"/>
    </row>
    <row r="42" spans="1:21" ht="39" x14ac:dyDescent="0.25">
      <c r="A42" s="74">
        <v>32</v>
      </c>
      <c r="B42" s="33" t="s">
        <v>26</v>
      </c>
      <c r="C42" s="31" t="s">
        <v>91</v>
      </c>
      <c r="D42" s="49" t="s">
        <v>86</v>
      </c>
      <c r="E42" s="49"/>
      <c r="F42" s="49"/>
      <c r="G42" s="49" t="s">
        <v>93</v>
      </c>
      <c r="H42" s="28">
        <v>597313.28000000003</v>
      </c>
      <c r="I42" s="28">
        <v>155104.63</v>
      </c>
      <c r="J42" s="28">
        <v>376600</v>
      </c>
      <c r="K42" s="27">
        <f>SUM(H42:J42)</f>
        <v>1129017.9100000001</v>
      </c>
      <c r="L42" s="28">
        <v>73303.12</v>
      </c>
      <c r="M42" s="28">
        <v>31280.11</v>
      </c>
      <c r="N42" s="28">
        <v>44130.400000000001</v>
      </c>
      <c r="O42" s="28">
        <v>4658.62</v>
      </c>
      <c r="P42" s="28">
        <v>0</v>
      </c>
      <c r="Q42" s="28">
        <v>398208.85</v>
      </c>
      <c r="R42" s="28">
        <v>0</v>
      </c>
      <c r="S42" s="27">
        <f t="shared" si="1"/>
        <v>551581.1</v>
      </c>
      <c r="T42" s="27">
        <f t="shared" si="2"/>
        <v>1680599.0100000002</v>
      </c>
      <c r="U42" s="76"/>
    </row>
    <row r="43" spans="1:21" ht="51.75" x14ac:dyDescent="0.25">
      <c r="A43" s="74">
        <v>33</v>
      </c>
      <c r="B43" s="33" t="s">
        <v>26</v>
      </c>
      <c r="C43" s="31" t="s">
        <v>102</v>
      </c>
      <c r="D43" s="49" t="s">
        <v>104</v>
      </c>
      <c r="E43" s="49"/>
      <c r="F43" s="49"/>
      <c r="G43" s="49" t="s">
        <v>29</v>
      </c>
      <c r="H43" s="28">
        <v>20467.150000000001</v>
      </c>
      <c r="I43" s="28">
        <v>17651.96</v>
      </c>
      <c r="J43" s="28">
        <v>629200</v>
      </c>
      <c r="K43" s="27">
        <f t="shared" si="0"/>
        <v>667319.11</v>
      </c>
      <c r="L43" s="28">
        <v>1569.85</v>
      </c>
      <c r="M43" s="28">
        <v>669.89</v>
      </c>
      <c r="N43" s="28">
        <v>945.09</v>
      </c>
      <c r="O43" s="28">
        <v>99.77</v>
      </c>
      <c r="P43" s="28">
        <v>0</v>
      </c>
      <c r="Q43" s="28">
        <v>13644.77</v>
      </c>
      <c r="R43" s="28">
        <v>0</v>
      </c>
      <c r="S43" s="27">
        <f t="shared" si="1"/>
        <v>16929.37</v>
      </c>
      <c r="T43" s="27">
        <f t="shared" si="2"/>
        <v>684248.48</v>
      </c>
      <c r="U43" s="76"/>
    </row>
    <row r="44" spans="1:21" ht="51.75" x14ac:dyDescent="0.25">
      <c r="A44" s="74">
        <v>34</v>
      </c>
      <c r="B44" s="33" t="s">
        <v>26</v>
      </c>
      <c r="C44" s="31" t="s">
        <v>105</v>
      </c>
      <c r="D44" s="49" t="s">
        <v>104</v>
      </c>
      <c r="E44" s="49"/>
      <c r="F44" s="49"/>
      <c r="G44" s="49" t="s">
        <v>39</v>
      </c>
      <c r="H44" s="28">
        <v>116908.36</v>
      </c>
      <c r="I44" s="28">
        <v>46088.88</v>
      </c>
      <c r="J44" s="28">
        <v>540550</v>
      </c>
      <c r="K44" s="27">
        <f t="shared" si="0"/>
        <v>703547.24</v>
      </c>
      <c r="L44" s="28">
        <v>12553.76</v>
      </c>
      <c r="M44" s="28">
        <v>5356.98</v>
      </c>
      <c r="N44" s="28">
        <v>7557.69</v>
      </c>
      <c r="O44" s="28">
        <v>797.83</v>
      </c>
      <c r="P44" s="28">
        <v>0</v>
      </c>
      <c r="Q44" s="28">
        <v>77938.899999999994</v>
      </c>
      <c r="R44" s="28">
        <v>0</v>
      </c>
      <c r="S44" s="27">
        <f>SUM(L44:R44)</f>
        <v>104205.15999999999</v>
      </c>
      <c r="T44" s="27">
        <f>K44+S44</f>
        <v>807752.4</v>
      </c>
      <c r="U44" s="76"/>
    </row>
    <row r="45" spans="1:21" ht="51.75" x14ac:dyDescent="0.25">
      <c r="A45" s="74">
        <v>35</v>
      </c>
      <c r="B45" s="33" t="s">
        <v>26</v>
      </c>
      <c r="C45" s="31" t="s">
        <v>96</v>
      </c>
      <c r="D45" s="49" t="s">
        <v>98</v>
      </c>
      <c r="E45" s="49"/>
      <c r="F45" s="49"/>
      <c r="G45" s="49" t="s">
        <v>29</v>
      </c>
      <c r="H45" s="28">
        <v>24560.58</v>
      </c>
      <c r="I45" s="28">
        <v>16789.849999999999</v>
      </c>
      <c r="J45" s="28">
        <v>629200</v>
      </c>
      <c r="K45" s="27">
        <f t="shared" si="0"/>
        <v>670550.43000000005</v>
      </c>
      <c r="L45" s="28">
        <v>1883.82</v>
      </c>
      <c r="M45" s="28">
        <v>803.87</v>
      </c>
      <c r="N45" s="28">
        <v>1134.1099999999999</v>
      </c>
      <c r="O45" s="28">
        <v>119.72</v>
      </c>
      <c r="P45" s="28">
        <v>0</v>
      </c>
      <c r="Q45" s="28">
        <v>16373.72</v>
      </c>
      <c r="R45" s="28">
        <v>0</v>
      </c>
      <c r="S45" s="27">
        <f t="shared" si="1"/>
        <v>20315.239999999998</v>
      </c>
      <c r="T45" s="27">
        <f t="shared" si="2"/>
        <v>690865.67</v>
      </c>
      <c r="U45" s="76"/>
    </row>
    <row r="46" spans="1:21" ht="51.75" x14ac:dyDescent="0.25">
      <c r="A46" s="74">
        <v>36</v>
      </c>
      <c r="B46" s="33" t="s">
        <v>26</v>
      </c>
      <c r="C46" s="31" t="s">
        <v>99</v>
      </c>
      <c r="D46" s="49" t="s">
        <v>98</v>
      </c>
      <c r="E46" s="49"/>
      <c r="F46" s="49"/>
      <c r="G46" s="49" t="s">
        <v>39</v>
      </c>
      <c r="H46" s="27">
        <v>85962.03</v>
      </c>
      <c r="I46" s="27">
        <v>23063.57</v>
      </c>
      <c r="J46" s="27">
        <v>540550</v>
      </c>
      <c r="K46" s="27">
        <f t="shared" si="0"/>
        <v>649575.6</v>
      </c>
      <c r="L46" s="27">
        <v>9230.7099999999991</v>
      </c>
      <c r="M46" s="27">
        <v>3938.95</v>
      </c>
      <c r="N46" s="27">
        <v>5557.13</v>
      </c>
      <c r="O46" s="27">
        <v>586.64</v>
      </c>
      <c r="P46" s="27">
        <v>0</v>
      </c>
      <c r="Q46" s="27">
        <v>57308.02</v>
      </c>
      <c r="R46" s="27">
        <v>0</v>
      </c>
      <c r="S46" s="27">
        <f t="shared" si="1"/>
        <v>76621.45</v>
      </c>
      <c r="T46" s="27">
        <f t="shared" si="2"/>
        <v>726197.04999999993</v>
      </c>
      <c r="U46" s="76"/>
    </row>
    <row r="47" spans="1:21" ht="51.75" x14ac:dyDescent="0.25">
      <c r="A47" s="74">
        <v>37</v>
      </c>
      <c r="B47" s="77" t="s">
        <v>26</v>
      </c>
      <c r="C47" s="31" t="s">
        <v>115</v>
      </c>
      <c r="D47" s="49" t="s">
        <v>117</v>
      </c>
      <c r="E47" s="49"/>
      <c r="F47" s="49"/>
      <c r="G47" s="49" t="s">
        <v>29</v>
      </c>
      <c r="H47" s="27">
        <v>20467.150000000001</v>
      </c>
      <c r="I47" s="27">
        <v>79136.83</v>
      </c>
      <c r="J47" s="27">
        <v>629200</v>
      </c>
      <c r="K47" s="27">
        <f t="shared" si="0"/>
        <v>728803.98</v>
      </c>
      <c r="L47" s="27">
        <v>2825.87</v>
      </c>
      <c r="M47" s="27">
        <v>2647.28</v>
      </c>
      <c r="N47" s="27">
        <v>309.42</v>
      </c>
      <c r="O47" s="27">
        <v>42.58</v>
      </c>
      <c r="P47" s="27">
        <v>11.26</v>
      </c>
      <c r="Q47" s="27">
        <v>13644.77</v>
      </c>
      <c r="R47" s="27">
        <v>0</v>
      </c>
      <c r="S47" s="27">
        <f t="shared" si="1"/>
        <v>19481.18</v>
      </c>
      <c r="T47" s="27">
        <f t="shared" si="2"/>
        <v>748285.16</v>
      </c>
      <c r="U47" s="76"/>
    </row>
    <row r="48" spans="1:21" ht="51.75" x14ac:dyDescent="0.25">
      <c r="A48" s="74">
        <v>38</v>
      </c>
      <c r="B48" s="77" t="s">
        <v>26</v>
      </c>
      <c r="C48" s="31" t="s">
        <v>118</v>
      </c>
      <c r="D48" s="49" t="s">
        <v>117</v>
      </c>
      <c r="E48" s="49"/>
      <c r="F48" s="49"/>
      <c r="G48" s="49" t="s">
        <v>39</v>
      </c>
      <c r="H48" s="27">
        <v>86944.45</v>
      </c>
      <c r="I48" s="27">
        <v>119856.43</v>
      </c>
      <c r="J48" s="27">
        <v>540550</v>
      </c>
      <c r="K48" s="27">
        <f t="shared" si="0"/>
        <v>747350.88</v>
      </c>
      <c r="L48" s="27">
        <v>16806.04</v>
      </c>
      <c r="M48" s="27">
        <v>15743.93</v>
      </c>
      <c r="N48" s="27">
        <v>1840.21</v>
      </c>
      <c r="O48" s="27">
        <v>253.26</v>
      </c>
      <c r="P48" s="27">
        <v>66.959999999999994</v>
      </c>
      <c r="Q48" s="27">
        <v>57962.97</v>
      </c>
      <c r="R48" s="27">
        <v>0</v>
      </c>
      <c r="S48" s="27">
        <f t="shared" si="1"/>
        <v>92673.37</v>
      </c>
      <c r="T48" s="27">
        <f t="shared" si="2"/>
        <v>840024.25</v>
      </c>
      <c r="U48" s="76"/>
    </row>
    <row r="49" spans="1:21" ht="33.75" x14ac:dyDescent="0.25">
      <c r="A49" s="74">
        <v>39</v>
      </c>
      <c r="B49" s="77" t="s">
        <v>26</v>
      </c>
      <c r="C49" s="31" t="s">
        <v>108</v>
      </c>
      <c r="D49" s="49" t="s">
        <v>299</v>
      </c>
      <c r="E49" s="49"/>
      <c r="F49" s="49"/>
      <c r="G49" s="49" t="s">
        <v>51</v>
      </c>
      <c r="H49" s="27">
        <v>7894.47</v>
      </c>
      <c r="I49" s="27">
        <v>67429.17</v>
      </c>
      <c r="J49" s="27">
        <v>129900</v>
      </c>
      <c r="K49" s="27">
        <f>SUM(H49:J49)</f>
        <v>205223.64</v>
      </c>
      <c r="L49" s="27">
        <v>272.48</v>
      </c>
      <c r="M49" s="27">
        <v>116.27</v>
      </c>
      <c r="N49" s="27">
        <v>164.04</v>
      </c>
      <c r="O49" s="27">
        <v>17.32</v>
      </c>
      <c r="P49" s="27">
        <v>0</v>
      </c>
      <c r="Q49" s="27">
        <v>5262.98</v>
      </c>
      <c r="R49" s="27">
        <v>0</v>
      </c>
      <c r="S49" s="27">
        <f t="shared" si="1"/>
        <v>5833.0899999999992</v>
      </c>
      <c r="T49" s="27">
        <f t="shared" si="2"/>
        <v>211056.73</v>
      </c>
      <c r="U49" s="76"/>
    </row>
    <row r="50" spans="1:21" ht="51.75" x14ac:dyDescent="0.25">
      <c r="A50" s="74">
        <v>40</v>
      </c>
      <c r="B50" s="77" t="s">
        <v>26</v>
      </c>
      <c r="C50" s="31" t="s">
        <v>111</v>
      </c>
      <c r="D50" s="49" t="s">
        <v>299</v>
      </c>
      <c r="E50" s="49"/>
      <c r="F50" s="49"/>
      <c r="G50" s="49" t="s">
        <v>29</v>
      </c>
      <c r="H50" s="27">
        <v>18420.43</v>
      </c>
      <c r="I50" s="27">
        <v>124857.78</v>
      </c>
      <c r="J50" s="27">
        <v>531250</v>
      </c>
      <c r="K50" s="27">
        <f t="shared" si="0"/>
        <v>674528.21</v>
      </c>
      <c r="L50" s="27">
        <v>1271.58</v>
      </c>
      <c r="M50" s="27">
        <v>542.61</v>
      </c>
      <c r="N50" s="27">
        <v>765.52</v>
      </c>
      <c r="O50" s="27">
        <v>80.81</v>
      </c>
      <c r="P50" s="27">
        <v>0</v>
      </c>
      <c r="Q50" s="27">
        <v>12280.29</v>
      </c>
      <c r="R50" s="27">
        <v>0.29299999999999998</v>
      </c>
      <c r="S50" s="27">
        <f t="shared" si="1"/>
        <v>14941.103000000001</v>
      </c>
      <c r="T50" s="27">
        <f t="shared" si="2"/>
        <v>689469.31299999997</v>
      </c>
      <c r="U50" s="76"/>
    </row>
    <row r="51" spans="1:21" ht="51.75" x14ac:dyDescent="0.25">
      <c r="A51" s="74">
        <v>41</v>
      </c>
      <c r="B51" s="77" t="s">
        <v>26</v>
      </c>
      <c r="C51" s="31" t="s">
        <v>113</v>
      </c>
      <c r="D51" s="49" t="s">
        <v>299</v>
      </c>
      <c r="E51" s="49"/>
      <c r="F51" s="49"/>
      <c r="G51" s="49" t="s">
        <v>39</v>
      </c>
      <c r="H51" s="27">
        <v>159029.75</v>
      </c>
      <c r="I51" s="27">
        <v>254305.83</v>
      </c>
      <c r="J51" s="27">
        <v>488300</v>
      </c>
      <c r="K51" s="27">
        <f t="shared" si="0"/>
        <v>901635.58</v>
      </c>
      <c r="L51" s="27">
        <v>17076.810000000001</v>
      </c>
      <c r="M51" s="27">
        <v>7287.06</v>
      </c>
      <c r="N51" s="27">
        <v>10280.69</v>
      </c>
      <c r="O51" s="27">
        <v>1085.28</v>
      </c>
      <c r="P51" s="27">
        <v>0</v>
      </c>
      <c r="Q51" s="27">
        <v>106019.83</v>
      </c>
      <c r="R51" s="27">
        <v>0</v>
      </c>
      <c r="S51" s="27">
        <f>SUM(L51:R51)</f>
        <v>141749.67000000001</v>
      </c>
      <c r="T51" s="27">
        <f>K51+S51</f>
        <v>1043385.25</v>
      </c>
      <c r="U51" s="76"/>
    </row>
    <row r="52" spans="1:21" ht="51.75" x14ac:dyDescent="0.25">
      <c r="A52" s="74">
        <v>42</v>
      </c>
      <c r="B52" s="77" t="s">
        <v>26</v>
      </c>
      <c r="C52" s="31" t="s">
        <v>121</v>
      </c>
      <c r="D52" s="49" t="s">
        <v>123</v>
      </c>
      <c r="E52" s="49"/>
      <c r="F52" s="49"/>
      <c r="G52" s="49" t="s">
        <v>29</v>
      </c>
      <c r="H52" s="27">
        <v>20467.150000000001</v>
      </c>
      <c r="I52" s="27">
        <v>17877.38</v>
      </c>
      <c r="J52" s="27">
        <v>629200</v>
      </c>
      <c r="K52" s="27">
        <f t="shared" si="0"/>
        <v>667544.53</v>
      </c>
      <c r="L52" s="27">
        <v>1569.85</v>
      </c>
      <c r="M52" s="27">
        <v>669.89</v>
      </c>
      <c r="N52" s="27">
        <v>945.09</v>
      </c>
      <c r="O52" s="27">
        <v>99.77</v>
      </c>
      <c r="P52" s="27">
        <v>0</v>
      </c>
      <c r="Q52" s="27">
        <v>13644.77</v>
      </c>
      <c r="R52" s="27">
        <v>0</v>
      </c>
      <c r="S52" s="27">
        <f t="shared" si="1"/>
        <v>16929.37</v>
      </c>
      <c r="T52" s="27">
        <f t="shared" si="2"/>
        <v>684473.9</v>
      </c>
      <c r="U52" s="76"/>
    </row>
    <row r="53" spans="1:21" ht="51.75" x14ac:dyDescent="0.25">
      <c r="A53" s="74">
        <v>43</v>
      </c>
      <c r="B53" s="77" t="s">
        <v>26</v>
      </c>
      <c r="C53" s="31" t="s">
        <v>124</v>
      </c>
      <c r="D53" s="49" t="s">
        <v>123</v>
      </c>
      <c r="E53" s="49"/>
      <c r="F53" s="49"/>
      <c r="G53" s="49" t="s">
        <v>39</v>
      </c>
      <c r="H53" s="27">
        <v>67787.199999999997</v>
      </c>
      <c r="I53" s="27">
        <v>25455.22</v>
      </c>
      <c r="J53" s="27">
        <v>540550</v>
      </c>
      <c r="K53" s="27">
        <f t="shared" si="0"/>
        <v>633792.42000000004</v>
      </c>
      <c r="L53" s="27">
        <v>7279.07</v>
      </c>
      <c r="M53" s="27">
        <v>3106.15</v>
      </c>
      <c r="N53" s="27">
        <v>4382.1899999999996</v>
      </c>
      <c r="O53" s="27">
        <v>462.61</v>
      </c>
      <c r="P53" s="27">
        <v>0</v>
      </c>
      <c r="Q53" s="27">
        <v>45191.46</v>
      </c>
      <c r="R53" s="27">
        <v>0</v>
      </c>
      <c r="S53" s="27">
        <f t="shared" si="1"/>
        <v>60421.479999999996</v>
      </c>
      <c r="T53" s="27">
        <f t="shared" si="2"/>
        <v>694213.9</v>
      </c>
      <c r="U53" s="76"/>
    </row>
    <row r="54" spans="1:21" ht="51.75" x14ac:dyDescent="0.25">
      <c r="A54" s="74">
        <v>44</v>
      </c>
      <c r="B54" s="77" t="s">
        <v>26</v>
      </c>
      <c r="C54" s="31" t="s">
        <v>126</v>
      </c>
      <c r="D54" s="49" t="s">
        <v>128</v>
      </c>
      <c r="E54" s="49"/>
      <c r="F54" s="49"/>
      <c r="G54" s="49" t="s">
        <v>29</v>
      </c>
      <c r="H54" s="27">
        <v>18420.43</v>
      </c>
      <c r="I54" s="27">
        <v>20817.2</v>
      </c>
      <c r="J54" s="27">
        <v>538450</v>
      </c>
      <c r="K54" s="27">
        <f>SUM(H54:J54)</f>
        <v>577687.63</v>
      </c>
      <c r="L54" s="27">
        <v>1271.58</v>
      </c>
      <c r="M54" s="27">
        <v>542.61</v>
      </c>
      <c r="N54" s="27">
        <v>765.52</v>
      </c>
      <c r="O54" s="27">
        <v>80.81</v>
      </c>
      <c r="P54" s="27">
        <v>0</v>
      </c>
      <c r="Q54" s="27">
        <v>12280.29</v>
      </c>
      <c r="R54" s="27">
        <v>0</v>
      </c>
      <c r="S54" s="27">
        <f>SUM(L54:R54)</f>
        <v>14940.810000000001</v>
      </c>
      <c r="T54" s="27">
        <f t="shared" si="2"/>
        <v>592628.44000000006</v>
      </c>
      <c r="U54" s="76"/>
    </row>
    <row r="55" spans="1:21" ht="33.75" x14ac:dyDescent="0.25">
      <c r="A55" s="74">
        <v>45</v>
      </c>
      <c r="B55" s="77" t="s">
        <v>26</v>
      </c>
      <c r="C55" s="31" t="s">
        <v>130</v>
      </c>
      <c r="D55" s="49" t="s">
        <v>132</v>
      </c>
      <c r="E55" s="49"/>
      <c r="F55" s="49"/>
      <c r="G55" s="49" t="s">
        <v>51</v>
      </c>
      <c r="H55" s="27">
        <v>8186.86</v>
      </c>
      <c r="I55" s="27">
        <v>116444.44</v>
      </c>
      <c r="J55" s="27">
        <v>129900</v>
      </c>
      <c r="K55" s="27">
        <f t="shared" si="0"/>
        <v>254531.3</v>
      </c>
      <c r="L55" s="27">
        <v>58.52</v>
      </c>
      <c r="M55" s="27">
        <v>112.76</v>
      </c>
      <c r="N55" s="27">
        <v>44.82</v>
      </c>
      <c r="O55" s="27">
        <v>7.92</v>
      </c>
      <c r="P55" s="27">
        <v>14.14</v>
      </c>
      <c r="Q55" s="27">
        <v>5457.91</v>
      </c>
      <c r="R55" s="27">
        <v>0</v>
      </c>
      <c r="S55" s="27">
        <f t="shared" si="1"/>
        <v>5696.07</v>
      </c>
      <c r="T55" s="27">
        <f t="shared" si="2"/>
        <v>260227.37</v>
      </c>
      <c r="U55" s="76"/>
    </row>
    <row r="56" spans="1:21" ht="51.75" x14ac:dyDescent="0.25">
      <c r="A56" s="74">
        <v>46</v>
      </c>
      <c r="B56" s="77" t="s">
        <v>26</v>
      </c>
      <c r="C56" s="31" t="s">
        <v>133</v>
      </c>
      <c r="D56" s="49" t="s">
        <v>132</v>
      </c>
      <c r="E56" s="49"/>
      <c r="F56" s="49"/>
      <c r="G56" s="49" t="s">
        <v>29</v>
      </c>
      <c r="H56" s="27">
        <v>22104.52</v>
      </c>
      <c r="I56" s="27">
        <v>154483.32999999999</v>
      </c>
      <c r="J56" s="27">
        <v>629200</v>
      </c>
      <c r="K56" s="27">
        <f t="shared" si="0"/>
        <v>805787.85</v>
      </c>
      <c r="L56" s="27">
        <v>355.53</v>
      </c>
      <c r="M56" s="27">
        <v>685.02</v>
      </c>
      <c r="N56" s="27">
        <v>272.29000000000002</v>
      </c>
      <c r="O56" s="27">
        <v>48.14</v>
      </c>
      <c r="P56" s="27">
        <v>85.9</v>
      </c>
      <c r="Q56" s="27">
        <v>14736.35</v>
      </c>
      <c r="R56" s="27">
        <v>0</v>
      </c>
      <c r="S56" s="27">
        <f t="shared" si="1"/>
        <v>16183.23</v>
      </c>
      <c r="T56" s="27">
        <f t="shared" si="2"/>
        <v>821971.08</v>
      </c>
      <c r="U56" s="76"/>
    </row>
    <row r="57" spans="1:21" ht="51.75" x14ac:dyDescent="0.25">
      <c r="A57" s="74">
        <v>47</v>
      </c>
      <c r="B57" s="77" t="s">
        <v>26</v>
      </c>
      <c r="C57" s="31" t="s">
        <v>135</v>
      </c>
      <c r="D57" s="49" t="s">
        <v>132</v>
      </c>
      <c r="E57" s="49"/>
      <c r="F57" s="49"/>
      <c r="G57" s="49" t="s">
        <v>39</v>
      </c>
      <c r="H57" s="27">
        <v>67623.460000000006</v>
      </c>
      <c r="I57" s="27">
        <v>170675.93</v>
      </c>
      <c r="J57" s="27">
        <v>540550</v>
      </c>
      <c r="K57" s="27">
        <f t="shared" si="0"/>
        <v>778849.39</v>
      </c>
      <c r="L57" s="27">
        <v>1691.91</v>
      </c>
      <c r="M57" s="27">
        <v>3259.89</v>
      </c>
      <c r="N57" s="27">
        <v>1295.81</v>
      </c>
      <c r="O57" s="27">
        <v>229.09</v>
      </c>
      <c r="P57" s="27">
        <v>408.79</v>
      </c>
      <c r="Q57" s="27">
        <v>45082.31</v>
      </c>
      <c r="R57" s="27">
        <v>0</v>
      </c>
      <c r="S57" s="27">
        <f t="shared" si="1"/>
        <v>51967.799999999996</v>
      </c>
      <c r="T57" s="27">
        <f t="shared" si="2"/>
        <v>830817.19000000006</v>
      </c>
      <c r="U57" s="76"/>
    </row>
    <row r="58" spans="1:21" ht="39" x14ac:dyDescent="0.25">
      <c r="A58" s="74">
        <v>48</v>
      </c>
      <c r="B58" s="77" t="s">
        <v>26</v>
      </c>
      <c r="C58" s="31" t="s">
        <v>137</v>
      </c>
      <c r="D58" s="49" t="s">
        <v>132</v>
      </c>
      <c r="E58" s="49"/>
      <c r="F58" s="49"/>
      <c r="G58" s="49" t="s">
        <v>93</v>
      </c>
      <c r="H58" s="27">
        <v>75974.06</v>
      </c>
      <c r="I58" s="27">
        <v>170675.93</v>
      </c>
      <c r="J58" s="27">
        <v>376600</v>
      </c>
      <c r="K58" s="27">
        <f t="shared" si="0"/>
        <v>623249.99</v>
      </c>
      <c r="L58" s="27">
        <v>2172.38</v>
      </c>
      <c r="M58" s="27">
        <v>4185.6499999999996</v>
      </c>
      <c r="N58" s="27">
        <v>1663.79</v>
      </c>
      <c r="O58" s="27">
        <v>294.14999999999998</v>
      </c>
      <c r="P58" s="27">
        <v>524.89</v>
      </c>
      <c r="Q58" s="27">
        <v>50649.37</v>
      </c>
      <c r="R58" s="27">
        <v>0</v>
      </c>
      <c r="S58" s="27">
        <f t="shared" si="1"/>
        <v>59490.23</v>
      </c>
      <c r="T58" s="27">
        <f t="shared" si="2"/>
        <v>682740.22</v>
      </c>
      <c r="U58" s="76"/>
    </row>
    <row r="59" spans="1:21" ht="33.75" x14ac:dyDescent="0.25">
      <c r="A59" s="74">
        <v>49</v>
      </c>
      <c r="B59" s="77" t="s">
        <v>26</v>
      </c>
      <c r="C59" s="31" t="s">
        <v>145</v>
      </c>
      <c r="D59" s="49" t="s">
        <v>147</v>
      </c>
      <c r="E59" s="49"/>
      <c r="F59" s="49"/>
      <c r="G59" s="49" t="s">
        <v>51</v>
      </c>
      <c r="H59" s="27">
        <v>8186.86</v>
      </c>
      <c r="I59" s="27">
        <v>126941.11</v>
      </c>
      <c r="J59" s="27">
        <v>129900</v>
      </c>
      <c r="K59" s="27">
        <f t="shared" si="0"/>
        <v>265027.96999999997</v>
      </c>
      <c r="L59" s="27">
        <v>58.52</v>
      </c>
      <c r="M59" s="27">
        <v>112.76</v>
      </c>
      <c r="N59" s="27">
        <v>14.14</v>
      </c>
      <c r="O59" s="27">
        <v>7.92</v>
      </c>
      <c r="P59" s="27">
        <v>44.82</v>
      </c>
      <c r="Q59" s="27">
        <v>5457.91</v>
      </c>
      <c r="R59" s="27">
        <v>0</v>
      </c>
      <c r="S59" s="27">
        <f t="shared" si="1"/>
        <v>5696.07</v>
      </c>
      <c r="T59" s="27">
        <f t="shared" si="2"/>
        <v>270724.03999999998</v>
      </c>
      <c r="U59" s="76"/>
    </row>
    <row r="60" spans="1:21" ht="51.75" x14ac:dyDescent="0.25">
      <c r="A60" s="74">
        <v>50</v>
      </c>
      <c r="B60" s="77" t="s">
        <v>26</v>
      </c>
      <c r="C60" s="31" t="s">
        <v>148</v>
      </c>
      <c r="D60" s="49" t="s">
        <v>147</v>
      </c>
      <c r="E60" s="49"/>
      <c r="F60" s="49"/>
      <c r="G60" s="49" t="s">
        <v>29</v>
      </c>
      <c r="H60" s="27">
        <v>22104.52</v>
      </c>
      <c r="I60" s="27">
        <v>177976.33</v>
      </c>
      <c r="J60" s="27">
        <v>629200</v>
      </c>
      <c r="K60" s="27">
        <f>SUM(H60:J60)</f>
        <v>829280.85</v>
      </c>
      <c r="L60" s="27">
        <v>355.53</v>
      </c>
      <c r="M60" s="27">
        <v>685.02</v>
      </c>
      <c r="N60" s="27">
        <v>85.9</v>
      </c>
      <c r="O60" s="27">
        <v>48.14</v>
      </c>
      <c r="P60" s="27">
        <v>272.29000000000002</v>
      </c>
      <c r="Q60" s="27">
        <v>14736.35</v>
      </c>
      <c r="R60" s="27">
        <v>0</v>
      </c>
      <c r="S60" s="27">
        <f t="shared" si="1"/>
        <v>16183.23</v>
      </c>
      <c r="T60" s="27">
        <f t="shared" si="2"/>
        <v>845464.08</v>
      </c>
      <c r="U60" s="76"/>
    </row>
    <row r="61" spans="1:21" ht="51.75" x14ac:dyDescent="0.25">
      <c r="A61" s="74">
        <v>51</v>
      </c>
      <c r="B61" s="33" t="s">
        <v>26</v>
      </c>
      <c r="C61" s="31" t="s">
        <v>150</v>
      </c>
      <c r="D61" s="49" t="s">
        <v>147</v>
      </c>
      <c r="E61" s="49"/>
      <c r="F61" s="49"/>
      <c r="G61" s="49" t="s">
        <v>39</v>
      </c>
      <c r="H61" s="28">
        <v>76076.39</v>
      </c>
      <c r="I61" s="28">
        <v>216058.67</v>
      </c>
      <c r="J61" s="28">
        <v>540550</v>
      </c>
      <c r="K61" s="27">
        <f>SUM(H61:J61)</f>
        <v>832685.06</v>
      </c>
      <c r="L61" s="28">
        <v>1903.39</v>
      </c>
      <c r="M61" s="28">
        <v>3667.38</v>
      </c>
      <c r="N61" s="28">
        <v>459.89</v>
      </c>
      <c r="O61" s="28">
        <v>257.72000000000003</v>
      </c>
      <c r="P61" s="28">
        <v>1457.78</v>
      </c>
      <c r="Q61" s="28">
        <v>50717.599999999999</v>
      </c>
      <c r="R61" s="28">
        <v>0</v>
      </c>
      <c r="S61" s="27">
        <f t="shared" si="1"/>
        <v>58463.76</v>
      </c>
      <c r="T61" s="27">
        <f t="shared" si="2"/>
        <v>891148.82000000007</v>
      </c>
      <c r="U61" s="76"/>
    </row>
    <row r="62" spans="1:21" ht="39" x14ac:dyDescent="0.25">
      <c r="A62" s="74">
        <v>52</v>
      </c>
      <c r="B62" s="33" t="s">
        <v>26</v>
      </c>
      <c r="C62" s="31" t="s">
        <v>152</v>
      </c>
      <c r="D62" s="49" t="s">
        <v>147</v>
      </c>
      <c r="E62" s="49"/>
      <c r="F62" s="49"/>
      <c r="G62" s="49" t="s">
        <v>93</v>
      </c>
      <c r="H62" s="28">
        <v>170941.63</v>
      </c>
      <c r="I62" s="28">
        <v>406470.33</v>
      </c>
      <c r="J62" s="28">
        <v>376600</v>
      </c>
      <c r="K62" s="27">
        <f>SUM(H62:J62)</f>
        <v>954011.96</v>
      </c>
      <c r="L62" s="27">
        <v>4887.8599999999997</v>
      </c>
      <c r="M62" s="28">
        <v>9417.7199999999993</v>
      </c>
      <c r="N62" s="28">
        <v>1180.99</v>
      </c>
      <c r="O62" s="28">
        <v>661.83</v>
      </c>
      <c r="P62" s="28">
        <v>3743.54</v>
      </c>
      <c r="Q62" s="28">
        <v>113961.09</v>
      </c>
      <c r="R62" s="28">
        <v>0</v>
      </c>
      <c r="S62" s="27">
        <f t="shared" si="1"/>
        <v>133853.03</v>
      </c>
      <c r="T62" s="27">
        <f t="shared" si="2"/>
        <v>1087864.99</v>
      </c>
      <c r="U62" s="76"/>
    </row>
    <row r="63" spans="1:21" ht="34.5" x14ac:dyDescent="0.25">
      <c r="A63" s="74">
        <v>53</v>
      </c>
      <c r="B63" s="33" t="s">
        <v>26</v>
      </c>
      <c r="C63" s="31" t="s">
        <v>140</v>
      </c>
      <c r="D63" s="49" t="s">
        <v>142</v>
      </c>
      <c r="E63" s="49"/>
      <c r="F63" s="49"/>
      <c r="G63" s="49" t="s">
        <v>51</v>
      </c>
      <c r="H63" s="28">
        <v>8186.86</v>
      </c>
      <c r="I63" s="28">
        <v>74421.63</v>
      </c>
      <c r="J63" s="28">
        <v>129900</v>
      </c>
      <c r="K63" s="27">
        <f t="shared" si="0"/>
        <v>212508.49</v>
      </c>
      <c r="L63" s="28">
        <v>58.52</v>
      </c>
      <c r="M63" s="28">
        <v>112.76</v>
      </c>
      <c r="N63" s="28">
        <v>14.14</v>
      </c>
      <c r="O63" s="28">
        <v>7.92</v>
      </c>
      <c r="P63" s="28">
        <v>44.82</v>
      </c>
      <c r="Q63" s="28">
        <v>5457.91</v>
      </c>
      <c r="R63" s="28">
        <v>0</v>
      </c>
      <c r="S63" s="27">
        <f t="shared" si="1"/>
        <v>5696.07</v>
      </c>
      <c r="T63" s="27">
        <f t="shared" si="2"/>
        <v>218204.56</v>
      </c>
      <c r="U63" s="76"/>
    </row>
    <row r="64" spans="1:21" ht="51.75" x14ac:dyDescent="0.25">
      <c r="A64" s="74">
        <v>54</v>
      </c>
      <c r="B64" s="33" t="s">
        <v>26</v>
      </c>
      <c r="C64" s="31" t="s">
        <v>143</v>
      </c>
      <c r="D64" s="49" t="s">
        <v>142</v>
      </c>
      <c r="E64" s="49"/>
      <c r="F64" s="49"/>
      <c r="G64" s="49" t="s">
        <v>29</v>
      </c>
      <c r="H64" s="28">
        <v>22104.52</v>
      </c>
      <c r="I64" s="28">
        <v>109324.63</v>
      </c>
      <c r="J64" s="28">
        <v>629200</v>
      </c>
      <c r="K64" s="27">
        <f t="shared" si="0"/>
        <v>760629.15</v>
      </c>
      <c r="L64" s="28">
        <v>355.53</v>
      </c>
      <c r="M64" s="28">
        <v>685.02</v>
      </c>
      <c r="N64" s="28">
        <v>85.9</v>
      </c>
      <c r="O64" s="28">
        <v>48.14</v>
      </c>
      <c r="P64" s="28">
        <v>272.29000000000002</v>
      </c>
      <c r="Q64" s="28">
        <v>14736.35</v>
      </c>
      <c r="R64" s="28">
        <v>0</v>
      </c>
      <c r="S64" s="27">
        <f t="shared" si="1"/>
        <v>16183.23</v>
      </c>
      <c r="T64" s="27">
        <f t="shared" si="2"/>
        <v>776812.38</v>
      </c>
      <c r="U64" s="76"/>
    </row>
    <row r="65" spans="1:21" ht="34.5" x14ac:dyDescent="0.25">
      <c r="A65" s="74">
        <v>55</v>
      </c>
      <c r="B65" s="33" t="s">
        <v>26</v>
      </c>
      <c r="C65" s="31" t="s">
        <v>164</v>
      </c>
      <c r="D65" s="49" t="s">
        <v>166</v>
      </c>
      <c r="E65" s="49"/>
      <c r="F65" s="49"/>
      <c r="G65" s="49" t="s">
        <v>51</v>
      </c>
      <c r="H65" s="28">
        <v>6140.14</v>
      </c>
      <c r="I65" s="28">
        <v>7314.86</v>
      </c>
      <c r="J65" s="28">
        <v>129900</v>
      </c>
      <c r="K65" s="27">
        <f t="shared" si="0"/>
        <v>143355</v>
      </c>
      <c r="L65" s="28">
        <v>628.22</v>
      </c>
      <c r="M65" s="28">
        <v>215.14</v>
      </c>
      <c r="N65" s="28">
        <v>99.23</v>
      </c>
      <c r="O65" s="28">
        <v>10.48</v>
      </c>
      <c r="P65" s="28">
        <v>0</v>
      </c>
      <c r="Q65" s="28">
        <v>4093.43</v>
      </c>
      <c r="R65" s="28">
        <v>0</v>
      </c>
      <c r="S65" s="27">
        <f t="shared" si="1"/>
        <v>5046.5</v>
      </c>
      <c r="T65" s="27">
        <f t="shared" si="2"/>
        <v>148401.5</v>
      </c>
      <c r="U65" s="76"/>
    </row>
    <row r="66" spans="1:21" ht="51.75" x14ac:dyDescent="0.25">
      <c r="A66" s="74">
        <v>56</v>
      </c>
      <c r="B66" s="33" t="s">
        <v>26</v>
      </c>
      <c r="C66" s="31" t="s">
        <v>168</v>
      </c>
      <c r="D66" s="49" t="s">
        <v>166</v>
      </c>
      <c r="E66" s="49"/>
      <c r="F66" s="49"/>
      <c r="G66" s="49" t="s">
        <v>29</v>
      </c>
      <c r="H66" s="28">
        <v>14736.35</v>
      </c>
      <c r="I66" s="28">
        <v>71057.8</v>
      </c>
      <c r="J66" s="28">
        <v>629200</v>
      </c>
      <c r="K66" s="27">
        <f t="shared" si="0"/>
        <v>714994.15</v>
      </c>
      <c r="L66" s="28">
        <v>2584.6799999999998</v>
      </c>
      <c r="M66" s="28">
        <v>885.16</v>
      </c>
      <c r="N66" s="28">
        <v>408.28</v>
      </c>
      <c r="O66" s="28">
        <v>43.1</v>
      </c>
      <c r="P66" s="28">
        <v>0</v>
      </c>
      <c r="Q66" s="28">
        <v>9824.23</v>
      </c>
      <c r="R66" s="28">
        <v>0</v>
      </c>
      <c r="S66" s="27">
        <f t="shared" si="1"/>
        <v>13745.449999999999</v>
      </c>
      <c r="T66" s="27">
        <f t="shared" si="2"/>
        <v>728739.6</v>
      </c>
      <c r="U66" s="76"/>
    </row>
    <row r="67" spans="1:21" ht="34.5" x14ac:dyDescent="0.25">
      <c r="A67" s="74">
        <v>57</v>
      </c>
      <c r="B67" s="33" t="s">
        <v>26</v>
      </c>
      <c r="C67" s="31" t="s">
        <v>156</v>
      </c>
      <c r="D67" s="49" t="s">
        <v>158</v>
      </c>
      <c r="E67" s="49"/>
      <c r="F67" s="49"/>
      <c r="G67" s="49" t="s">
        <v>51</v>
      </c>
      <c r="H67" s="28">
        <v>11461.6</v>
      </c>
      <c r="I67" s="28">
        <v>36745.42</v>
      </c>
      <c r="J67" s="28">
        <v>129900</v>
      </c>
      <c r="K67" s="27">
        <f t="shared" si="0"/>
        <v>178107.02</v>
      </c>
      <c r="L67" s="28">
        <v>2345.35</v>
      </c>
      <c r="M67" s="28">
        <v>803.2</v>
      </c>
      <c r="N67" s="28">
        <v>370.48</v>
      </c>
      <c r="O67" s="28">
        <v>39.11</v>
      </c>
      <c r="P67" s="28">
        <v>0</v>
      </c>
      <c r="Q67" s="28">
        <v>7641.07</v>
      </c>
      <c r="R67" s="28">
        <v>0</v>
      </c>
      <c r="S67" s="27">
        <f t="shared" si="1"/>
        <v>11199.21</v>
      </c>
      <c r="T67" s="27">
        <f t="shared" si="2"/>
        <v>189306.22999999998</v>
      </c>
      <c r="U67" s="76"/>
    </row>
    <row r="68" spans="1:21" ht="51.75" x14ac:dyDescent="0.25">
      <c r="A68" s="74">
        <v>58</v>
      </c>
      <c r="B68" s="33" t="s">
        <v>26</v>
      </c>
      <c r="C68" s="31" t="s">
        <v>160</v>
      </c>
      <c r="D68" s="49" t="s">
        <v>158</v>
      </c>
      <c r="E68" s="49"/>
      <c r="F68" s="49"/>
      <c r="G68" s="49" t="s">
        <v>29</v>
      </c>
      <c r="H68" s="28">
        <v>33770.800000000003</v>
      </c>
      <c r="I68" s="28">
        <v>79396.66</v>
      </c>
      <c r="J68" s="28">
        <v>531250</v>
      </c>
      <c r="K68" s="27">
        <f t="shared" si="0"/>
        <v>644417.46</v>
      </c>
      <c r="L68" s="28">
        <v>10859.23</v>
      </c>
      <c r="M68" s="28">
        <v>3718.9</v>
      </c>
      <c r="N68" s="28">
        <v>1715.34</v>
      </c>
      <c r="O68" s="28">
        <v>181.08</v>
      </c>
      <c r="P68" s="28">
        <v>0</v>
      </c>
      <c r="Q68" s="28">
        <v>22513.86</v>
      </c>
      <c r="R68" s="28">
        <v>0</v>
      </c>
      <c r="S68" s="27">
        <f t="shared" si="1"/>
        <v>38988.410000000003</v>
      </c>
      <c r="T68" s="27">
        <f t="shared" si="2"/>
        <v>683405.87</v>
      </c>
      <c r="U68" s="76"/>
    </row>
    <row r="69" spans="1:21" ht="51.75" x14ac:dyDescent="0.25">
      <c r="A69" s="74">
        <v>59</v>
      </c>
      <c r="B69" s="33" t="s">
        <v>26</v>
      </c>
      <c r="C69" s="31" t="s">
        <v>162</v>
      </c>
      <c r="D69" s="49" t="s">
        <v>158</v>
      </c>
      <c r="E69" s="49"/>
      <c r="F69" s="49"/>
      <c r="G69" s="49" t="s">
        <v>39</v>
      </c>
      <c r="H69" s="28">
        <v>125750.16</v>
      </c>
      <c r="I69" s="28">
        <v>153294.32999999999</v>
      </c>
      <c r="J69" s="28">
        <v>488300</v>
      </c>
      <c r="K69" s="27">
        <f t="shared" si="0"/>
        <v>767344.49</v>
      </c>
      <c r="L69" s="28">
        <v>58815.74</v>
      </c>
      <c r="M69" s="28">
        <v>20142.310000000001</v>
      </c>
      <c r="N69" s="28">
        <v>9290.61</v>
      </c>
      <c r="O69" s="28">
        <v>980.76</v>
      </c>
      <c r="P69" s="28">
        <v>0</v>
      </c>
      <c r="Q69" s="28">
        <v>83833.440000000002</v>
      </c>
      <c r="R69" s="28">
        <v>0</v>
      </c>
      <c r="S69" s="27">
        <f t="shared" si="1"/>
        <v>173062.86</v>
      </c>
      <c r="T69" s="27">
        <f t="shared" si="2"/>
        <v>940407.35</v>
      </c>
      <c r="U69" s="76"/>
    </row>
    <row r="70" spans="1:21" ht="34.5" x14ac:dyDescent="0.25">
      <c r="A70" s="74">
        <v>60</v>
      </c>
      <c r="B70" s="33" t="s">
        <v>26</v>
      </c>
      <c r="C70" s="31" t="s">
        <v>171</v>
      </c>
      <c r="D70" s="35" t="s">
        <v>173</v>
      </c>
      <c r="E70" s="49"/>
      <c r="F70" s="49"/>
      <c r="G70" s="49" t="s">
        <v>51</v>
      </c>
      <c r="H70" s="28">
        <v>6140.14</v>
      </c>
      <c r="I70" s="28">
        <v>4200.37</v>
      </c>
      <c r="J70" s="28">
        <v>129900</v>
      </c>
      <c r="K70" s="27">
        <f t="shared" si="0"/>
        <v>140240.51</v>
      </c>
      <c r="L70" s="28">
        <v>164.83</v>
      </c>
      <c r="M70" s="28">
        <v>70.34</v>
      </c>
      <c r="N70" s="28">
        <v>99.23</v>
      </c>
      <c r="O70" s="28">
        <v>10.48</v>
      </c>
      <c r="P70" s="28">
        <v>0</v>
      </c>
      <c r="Q70" s="28">
        <v>4093.43</v>
      </c>
      <c r="R70" s="28">
        <v>0</v>
      </c>
      <c r="S70" s="27">
        <f t="shared" si="1"/>
        <v>4438.3099999999995</v>
      </c>
      <c r="T70" s="27">
        <f t="shared" si="2"/>
        <v>144678.82</v>
      </c>
      <c r="U70" s="76"/>
    </row>
    <row r="71" spans="1:21" ht="51.75" x14ac:dyDescent="0.25">
      <c r="A71" s="74">
        <v>61</v>
      </c>
      <c r="B71" s="33" t="s">
        <v>26</v>
      </c>
      <c r="C71" s="31" t="s">
        <v>174</v>
      </c>
      <c r="D71" s="35" t="s">
        <v>173</v>
      </c>
      <c r="E71" s="49"/>
      <c r="F71" s="49"/>
      <c r="G71" s="49" t="s">
        <v>29</v>
      </c>
      <c r="H71" s="28">
        <v>10525.96</v>
      </c>
      <c r="I71" s="28">
        <v>12881.37</v>
      </c>
      <c r="J71" s="28">
        <v>629200</v>
      </c>
      <c r="K71" s="27">
        <f>SUM(H71:J71)</f>
        <v>652607.32999999996</v>
      </c>
      <c r="L71" s="28">
        <v>484.41</v>
      </c>
      <c r="M71" s="28">
        <v>206.71</v>
      </c>
      <c r="N71" s="28">
        <v>291.63</v>
      </c>
      <c r="O71" s="28">
        <v>30.79</v>
      </c>
      <c r="P71" s="28">
        <v>0</v>
      </c>
      <c r="Q71" s="28">
        <v>7017.31</v>
      </c>
      <c r="R71" s="28">
        <v>0</v>
      </c>
      <c r="S71" s="27">
        <f>SUM(L71:R71)</f>
        <v>8030.85</v>
      </c>
      <c r="T71" s="27">
        <f t="shared" si="2"/>
        <v>660638.17999999993</v>
      </c>
      <c r="U71" s="76"/>
    </row>
    <row r="72" spans="1:21" ht="34.5" x14ac:dyDescent="0.25">
      <c r="A72" s="74">
        <v>62</v>
      </c>
      <c r="B72" s="33" t="s">
        <v>26</v>
      </c>
      <c r="C72" s="31" t="s">
        <v>177</v>
      </c>
      <c r="D72" s="49" t="s">
        <v>179</v>
      </c>
      <c r="E72" s="49"/>
      <c r="F72" s="49"/>
      <c r="G72" s="49" t="s">
        <v>51</v>
      </c>
      <c r="H72" s="28">
        <v>13815.33</v>
      </c>
      <c r="I72" s="28">
        <v>31792.07</v>
      </c>
      <c r="J72" s="28">
        <v>129900</v>
      </c>
      <c r="K72" s="27">
        <f t="shared" si="0"/>
        <v>175507.4</v>
      </c>
      <c r="L72" s="28">
        <v>352.71</v>
      </c>
      <c r="M72" s="28">
        <v>203.48</v>
      </c>
      <c r="N72" s="28">
        <v>287.07</v>
      </c>
      <c r="O72" s="28">
        <v>30.3</v>
      </c>
      <c r="P72" s="28">
        <v>0</v>
      </c>
      <c r="Q72" s="28">
        <v>9210.2199999999993</v>
      </c>
      <c r="R72" s="28">
        <v>0</v>
      </c>
      <c r="S72" s="27">
        <f t="shared" si="1"/>
        <v>10083.779999999999</v>
      </c>
      <c r="T72" s="27">
        <f t="shared" si="2"/>
        <v>185591.18</v>
      </c>
      <c r="U72" s="76"/>
    </row>
    <row r="73" spans="1:21" ht="51.75" x14ac:dyDescent="0.25">
      <c r="A73" s="74">
        <v>63</v>
      </c>
      <c r="B73" s="33" t="s">
        <v>26</v>
      </c>
      <c r="C73" s="31" t="s">
        <v>180</v>
      </c>
      <c r="D73" s="49" t="s">
        <v>179</v>
      </c>
      <c r="E73" s="49"/>
      <c r="F73" s="49"/>
      <c r="G73" s="49" t="s">
        <v>29</v>
      </c>
      <c r="H73" s="28">
        <v>40934.300000000003</v>
      </c>
      <c r="I73" s="28">
        <v>55799.11</v>
      </c>
      <c r="J73" s="28">
        <v>629200</v>
      </c>
      <c r="K73" s="27">
        <f t="shared" si="0"/>
        <v>725933.41</v>
      </c>
      <c r="L73" s="28">
        <v>2322.34</v>
      </c>
      <c r="M73" s="28">
        <v>1339.78</v>
      </c>
      <c r="N73" s="28">
        <v>1890.18</v>
      </c>
      <c r="O73" s="28">
        <v>199.54</v>
      </c>
      <c r="P73" s="28">
        <v>0</v>
      </c>
      <c r="Q73" s="28">
        <v>27289.53</v>
      </c>
      <c r="R73" s="28">
        <v>0</v>
      </c>
      <c r="S73" s="27">
        <f>SUM(L73:R73)</f>
        <v>33041.369999999995</v>
      </c>
      <c r="T73" s="27">
        <f t="shared" si="2"/>
        <v>758974.78</v>
      </c>
      <c r="U73" s="76"/>
    </row>
    <row r="74" spans="1:21" ht="51.75" x14ac:dyDescent="0.25">
      <c r="A74" s="74">
        <v>64</v>
      </c>
      <c r="B74" s="33" t="s">
        <v>26</v>
      </c>
      <c r="C74" s="31" t="s">
        <v>182</v>
      </c>
      <c r="D74" s="49" t="s">
        <v>179</v>
      </c>
      <c r="E74" s="49"/>
      <c r="F74" s="49"/>
      <c r="G74" s="49" t="s">
        <v>39</v>
      </c>
      <c r="H74" s="28">
        <v>159316.29</v>
      </c>
      <c r="I74" s="28">
        <v>75859.89</v>
      </c>
      <c r="J74" s="28">
        <v>540550</v>
      </c>
      <c r="K74" s="27">
        <f>SUM(H74:J74)</f>
        <v>775726.17999999993</v>
      </c>
      <c r="L74" s="28">
        <v>12653.96</v>
      </c>
      <c r="M74" s="28">
        <v>7300.19</v>
      </c>
      <c r="N74" s="28">
        <v>10299.209999999999</v>
      </c>
      <c r="O74" s="28">
        <v>1087.23</v>
      </c>
      <c r="P74" s="28">
        <v>0</v>
      </c>
      <c r="Q74" s="28">
        <v>106210.86</v>
      </c>
      <c r="R74" s="28">
        <v>0</v>
      </c>
      <c r="S74" s="27">
        <f t="shared" si="1"/>
        <v>137551.45000000001</v>
      </c>
      <c r="T74" s="27">
        <f t="shared" si="2"/>
        <v>913277.62999999989</v>
      </c>
      <c r="U74" s="76"/>
    </row>
    <row r="75" spans="1:21" ht="39" x14ac:dyDescent="0.25">
      <c r="A75" s="74">
        <v>65</v>
      </c>
      <c r="B75" s="33" t="s">
        <v>26</v>
      </c>
      <c r="C75" s="31" t="s">
        <v>184</v>
      </c>
      <c r="D75" s="49" t="s">
        <v>179</v>
      </c>
      <c r="E75" s="49"/>
      <c r="F75" s="49"/>
      <c r="G75" s="37" t="s">
        <v>93</v>
      </c>
      <c r="H75" s="28">
        <v>491211.58</v>
      </c>
      <c r="I75" s="28">
        <v>112742.5</v>
      </c>
      <c r="J75" s="28">
        <v>376600</v>
      </c>
      <c r="K75" s="27">
        <f t="shared" si="0"/>
        <v>980554.08000000007</v>
      </c>
      <c r="L75" s="28">
        <v>44588.92</v>
      </c>
      <c r="M75" s="28">
        <v>25723.77</v>
      </c>
      <c r="N75" s="28">
        <v>36291.449999999997</v>
      </c>
      <c r="O75" s="28">
        <v>3831.1</v>
      </c>
      <c r="P75" s="28">
        <v>0</v>
      </c>
      <c r="Q75" s="28">
        <v>327474.38</v>
      </c>
      <c r="R75" s="28">
        <v>0</v>
      </c>
      <c r="S75" s="27">
        <f>SUM(L75:R75)</f>
        <v>437909.62</v>
      </c>
      <c r="T75" s="27">
        <f t="shared" si="2"/>
        <v>1418463.7000000002</v>
      </c>
      <c r="U75" s="76"/>
    </row>
    <row r="76" spans="1:21" ht="34.5" x14ac:dyDescent="0.25">
      <c r="A76" s="74">
        <v>66</v>
      </c>
      <c r="B76" s="33" t="s">
        <v>26</v>
      </c>
      <c r="C76" s="31" t="s">
        <v>186</v>
      </c>
      <c r="D76" s="49" t="s">
        <v>188</v>
      </c>
      <c r="E76" s="49"/>
      <c r="F76" s="49"/>
      <c r="G76" s="49" t="s">
        <v>51</v>
      </c>
      <c r="H76" s="28">
        <v>13815.33</v>
      </c>
      <c r="I76" s="28">
        <v>137733.67000000001</v>
      </c>
      <c r="J76" s="28">
        <v>129900</v>
      </c>
      <c r="K76" s="27">
        <f t="shared" si="0"/>
        <v>281449</v>
      </c>
      <c r="L76" s="28">
        <v>476.84</v>
      </c>
      <c r="M76" s="28">
        <v>203.48</v>
      </c>
      <c r="N76" s="28">
        <v>287.07</v>
      </c>
      <c r="O76" s="28">
        <v>30.3</v>
      </c>
      <c r="P76" s="28">
        <v>0</v>
      </c>
      <c r="Q76" s="28">
        <v>9210.2199999999993</v>
      </c>
      <c r="R76" s="28">
        <v>0</v>
      </c>
      <c r="S76" s="27">
        <f t="shared" si="1"/>
        <v>10207.91</v>
      </c>
      <c r="T76" s="27">
        <f t="shared" si="2"/>
        <v>291656.90999999997</v>
      </c>
      <c r="U76" s="76"/>
    </row>
    <row r="77" spans="1:21" ht="51.75" x14ac:dyDescent="0.25">
      <c r="A77" s="74">
        <v>67</v>
      </c>
      <c r="B77" s="38" t="s">
        <v>26</v>
      </c>
      <c r="C77" s="31" t="s">
        <v>189</v>
      </c>
      <c r="D77" s="49" t="s">
        <v>188</v>
      </c>
      <c r="E77" s="49"/>
      <c r="F77" s="49"/>
      <c r="G77" s="49" t="s">
        <v>29</v>
      </c>
      <c r="H77" s="39">
        <v>36840.870000000003</v>
      </c>
      <c r="I77" s="39">
        <v>271906.71999999997</v>
      </c>
      <c r="J77" s="39">
        <v>629200</v>
      </c>
      <c r="K77" s="27">
        <f t="shared" si="0"/>
        <v>937947.59</v>
      </c>
      <c r="L77" s="39">
        <v>2543.15</v>
      </c>
      <c r="M77" s="39">
        <v>1085.22</v>
      </c>
      <c r="N77" s="39">
        <v>1531.05</v>
      </c>
      <c r="O77" s="39">
        <v>161.62</v>
      </c>
      <c r="P77" s="39">
        <v>0</v>
      </c>
      <c r="Q77" s="39">
        <v>24560.58</v>
      </c>
      <c r="R77" s="39">
        <v>0</v>
      </c>
      <c r="S77" s="27">
        <f t="shared" si="1"/>
        <v>29881.620000000003</v>
      </c>
      <c r="T77" s="27">
        <f t="shared" si="2"/>
        <v>967829.21</v>
      </c>
      <c r="U77" s="76"/>
    </row>
    <row r="78" spans="1:21" ht="51.75" x14ac:dyDescent="0.25">
      <c r="A78" s="74">
        <v>68</v>
      </c>
      <c r="B78" s="33" t="s">
        <v>26</v>
      </c>
      <c r="C78" s="31" t="s">
        <v>191</v>
      </c>
      <c r="D78" s="49" t="s">
        <v>188</v>
      </c>
      <c r="E78" s="49"/>
      <c r="F78" s="49"/>
      <c r="G78" s="49" t="s">
        <v>39</v>
      </c>
      <c r="H78" s="28">
        <v>158170.13</v>
      </c>
      <c r="I78" s="28">
        <v>532827.93999999994</v>
      </c>
      <c r="J78" s="28">
        <v>540550</v>
      </c>
      <c r="K78" s="27">
        <f t="shared" si="0"/>
        <v>1231548.0699999998</v>
      </c>
      <c r="L78" s="28">
        <v>16984.5</v>
      </c>
      <c r="M78" s="28">
        <v>7247.67</v>
      </c>
      <c r="N78" s="28">
        <v>10225.120000000001</v>
      </c>
      <c r="O78" s="28">
        <v>1079.4100000000001</v>
      </c>
      <c r="P78" s="28">
        <v>0</v>
      </c>
      <c r="Q78" s="28">
        <v>105446.75</v>
      </c>
      <c r="R78" s="28">
        <v>0</v>
      </c>
      <c r="S78" s="27">
        <f t="shared" si="1"/>
        <v>140983.45000000001</v>
      </c>
      <c r="T78" s="27">
        <f t="shared" si="2"/>
        <v>1372531.5199999998</v>
      </c>
      <c r="U78" s="76"/>
    </row>
    <row r="79" spans="1:21" ht="39" x14ac:dyDescent="0.25">
      <c r="A79" s="74">
        <v>69</v>
      </c>
      <c r="B79" s="33" t="s">
        <v>26</v>
      </c>
      <c r="C79" s="31" t="s">
        <v>193</v>
      </c>
      <c r="D79" s="49" t="s">
        <v>188</v>
      </c>
      <c r="E79" s="49"/>
      <c r="F79" s="49"/>
      <c r="G79" s="37" t="s">
        <v>93</v>
      </c>
      <c r="H79" s="28">
        <v>351707.49</v>
      </c>
      <c r="I79" s="28">
        <v>723075.83</v>
      </c>
      <c r="J79" s="28">
        <v>376600</v>
      </c>
      <c r="K79" s="27">
        <f t="shared" si="0"/>
        <v>1451383.3199999998</v>
      </c>
      <c r="L79" s="28">
        <v>43162.03</v>
      </c>
      <c r="M79" s="28">
        <v>18418.22</v>
      </c>
      <c r="N79" s="28">
        <v>25984.68</v>
      </c>
      <c r="O79" s="28">
        <v>2743.07</v>
      </c>
      <c r="P79" s="28">
        <v>0</v>
      </c>
      <c r="Q79" s="28">
        <v>234471.66</v>
      </c>
      <c r="R79" s="28">
        <v>0</v>
      </c>
      <c r="S79" s="27">
        <f t="shared" si="1"/>
        <v>324779.66000000003</v>
      </c>
      <c r="T79" s="27">
        <f t="shared" si="2"/>
        <v>1776162.98</v>
      </c>
      <c r="U79" s="76"/>
    </row>
    <row r="80" spans="1:21" x14ac:dyDescent="0.25">
      <c r="A80" s="78"/>
      <c r="B80" s="78"/>
      <c r="C80" s="78"/>
      <c r="D80" s="79"/>
      <c r="E80" s="79"/>
      <c r="F80" s="79"/>
      <c r="G80" s="79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1:20" x14ac:dyDescent="0.25">
      <c r="A81" s="80"/>
      <c r="B81" s="80"/>
      <c r="C81" s="80"/>
      <c r="D81" s="81"/>
      <c r="E81" s="81"/>
      <c r="F81" s="81"/>
      <c r="G81" s="81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</row>
    <row r="82" spans="1:20" x14ac:dyDescent="0.25">
      <c r="A82" s="80"/>
      <c r="B82" s="80"/>
      <c r="C82" s="80"/>
      <c r="D82" s="81"/>
      <c r="E82" s="81"/>
      <c r="F82" s="81"/>
      <c r="G82" s="81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</row>
    <row r="83" spans="1:20" x14ac:dyDescent="0.25">
      <c r="A83" s="80"/>
      <c r="B83" s="80"/>
      <c r="C83" s="80"/>
      <c r="D83" s="81"/>
      <c r="E83" s="81"/>
      <c r="F83" s="81"/>
      <c r="G83" s="81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</row>
    <row r="84" spans="1:20" x14ac:dyDescent="0.25">
      <c r="A84" s="80"/>
      <c r="B84" s="80"/>
      <c r="C84" s="80"/>
      <c r="D84" s="81"/>
      <c r="E84" s="81"/>
      <c r="F84" s="81"/>
      <c r="G84" s="81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</row>
    <row r="85" spans="1:20" x14ac:dyDescent="0.25">
      <c r="B85" s="78"/>
      <c r="C85" s="78"/>
      <c r="D85" s="79"/>
      <c r="E85" s="79"/>
      <c r="F85" s="79"/>
      <c r="G85" s="79"/>
      <c r="H85" s="78"/>
    </row>
    <row r="86" spans="1:20" x14ac:dyDescent="0.25">
      <c r="B86" s="80"/>
      <c r="C86" s="80"/>
      <c r="D86" s="81"/>
      <c r="E86" s="81"/>
      <c r="F86" s="81"/>
      <c r="G86" s="81"/>
      <c r="H86" s="80"/>
    </row>
    <row r="87" spans="1:20" x14ac:dyDescent="0.25">
      <c r="B87" s="80"/>
      <c r="C87" s="80"/>
      <c r="D87" s="81"/>
      <c r="E87" s="81"/>
      <c r="F87" s="81"/>
      <c r="G87" s="81"/>
      <c r="H87" s="80"/>
    </row>
    <row r="88" spans="1:20" x14ac:dyDescent="0.25">
      <c r="B88" s="80"/>
      <c r="C88" s="80"/>
      <c r="D88" s="81"/>
      <c r="E88" s="81"/>
      <c r="F88" s="81"/>
      <c r="G88" s="81"/>
      <c r="H88" s="80"/>
    </row>
    <row r="89" spans="1:20" x14ac:dyDescent="0.25">
      <c r="B89" s="80"/>
      <c r="C89" s="80"/>
      <c r="D89" s="81"/>
      <c r="E89" s="81"/>
      <c r="F89" s="81"/>
      <c r="G89" s="81"/>
      <c r="H89" s="80"/>
    </row>
    <row r="90" spans="1:20" x14ac:dyDescent="0.25">
      <c r="B90" s="80"/>
      <c r="C90" s="80"/>
      <c r="D90" s="81"/>
      <c r="E90" s="81"/>
      <c r="F90" s="81"/>
      <c r="G90" s="81"/>
      <c r="H90" s="80"/>
    </row>
    <row r="91" spans="1:20" x14ac:dyDescent="0.25">
      <c r="B91" s="80"/>
      <c r="C91" s="80"/>
      <c r="D91" s="81"/>
      <c r="E91" s="81"/>
      <c r="F91" s="81"/>
      <c r="G91" s="81"/>
      <c r="H91" s="80"/>
    </row>
    <row r="92" spans="1:20" x14ac:dyDescent="0.25">
      <c r="B92" s="80"/>
      <c r="C92" s="80"/>
      <c r="D92" s="81"/>
      <c r="E92" s="81"/>
      <c r="F92" s="81"/>
      <c r="G92" s="81"/>
      <c r="H92" s="80"/>
    </row>
    <row r="93" spans="1:20" x14ac:dyDescent="0.25">
      <c r="B93" s="80"/>
      <c r="C93" s="80"/>
      <c r="D93" s="81"/>
      <c r="E93" s="81"/>
      <c r="F93" s="81"/>
      <c r="G93" s="81"/>
      <c r="H93" s="80"/>
    </row>
    <row r="94" spans="1:20" x14ac:dyDescent="0.25">
      <c r="B94" s="80"/>
      <c r="C94" s="80"/>
      <c r="D94" s="81"/>
      <c r="E94" s="81"/>
      <c r="F94" s="81"/>
      <c r="G94" s="81"/>
      <c r="H94" s="80"/>
    </row>
    <row r="95" spans="1:20" x14ac:dyDescent="0.25">
      <c r="B95" s="80"/>
      <c r="C95" s="80"/>
      <c r="D95" s="81"/>
      <c r="E95" s="81"/>
      <c r="F95" s="81"/>
      <c r="G95" s="81"/>
      <c r="H95" s="80"/>
    </row>
    <row r="96" spans="1:20" x14ac:dyDescent="0.25">
      <c r="B96" s="80"/>
      <c r="C96" s="80"/>
      <c r="D96" s="81"/>
      <c r="E96" s="81"/>
      <c r="F96" s="81"/>
      <c r="G96" s="81"/>
      <c r="H96" s="80"/>
    </row>
    <row r="97" spans="2:8" x14ac:dyDescent="0.25">
      <c r="B97" s="80"/>
      <c r="C97" s="80"/>
      <c r="D97" s="81"/>
      <c r="E97" s="81"/>
      <c r="F97" s="81"/>
      <c r="G97" s="81"/>
      <c r="H97" s="80"/>
    </row>
    <row r="98" spans="2:8" x14ac:dyDescent="0.25">
      <c r="B98" s="80"/>
      <c r="C98" s="80"/>
      <c r="D98" s="81"/>
      <c r="E98" s="81"/>
      <c r="F98" s="81"/>
      <c r="G98" s="81"/>
      <c r="H98" s="80"/>
    </row>
    <row r="99" spans="2:8" x14ac:dyDescent="0.25">
      <c r="B99" s="80"/>
      <c r="C99" s="80"/>
      <c r="D99" s="81"/>
      <c r="E99" s="81"/>
      <c r="F99" s="81"/>
      <c r="G99" s="81"/>
      <c r="H99" s="80"/>
    </row>
    <row r="100" spans="2:8" x14ac:dyDescent="0.25">
      <c r="B100" s="80"/>
      <c r="C100" s="80"/>
      <c r="D100" s="81"/>
      <c r="E100" s="81"/>
      <c r="F100" s="81"/>
      <c r="G100" s="81"/>
      <c r="H100" s="80"/>
    </row>
    <row r="101" spans="2:8" x14ac:dyDescent="0.25">
      <c r="B101" s="80"/>
      <c r="C101" s="80"/>
      <c r="D101" s="81"/>
      <c r="E101" s="81"/>
      <c r="F101" s="81"/>
      <c r="G101" s="81"/>
      <c r="H101" s="80"/>
    </row>
    <row r="102" spans="2:8" x14ac:dyDescent="0.25">
      <c r="B102" s="80"/>
      <c r="C102" s="80"/>
      <c r="D102" s="81"/>
      <c r="E102" s="81"/>
      <c r="F102" s="81"/>
      <c r="G102" s="81"/>
      <c r="H102" s="80"/>
    </row>
    <row r="103" spans="2:8" x14ac:dyDescent="0.25">
      <c r="B103" s="80"/>
      <c r="C103" s="80"/>
      <c r="D103" s="81"/>
      <c r="E103" s="81"/>
      <c r="F103" s="81"/>
      <c r="G103" s="81"/>
      <c r="H103" s="80"/>
    </row>
    <row r="104" spans="2:8" x14ac:dyDescent="0.25">
      <c r="B104" s="80"/>
      <c r="C104" s="80"/>
      <c r="D104" s="81"/>
      <c r="E104" s="81"/>
      <c r="F104" s="81"/>
      <c r="G104" s="81"/>
      <c r="H104" s="80"/>
    </row>
    <row r="105" spans="2:8" x14ac:dyDescent="0.25">
      <c r="B105" s="80"/>
      <c r="C105" s="80"/>
      <c r="D105" s="81"/>
      <c r="E105" s="81"/>
      <c r="F105" s="81"/>
      <c r="G105" s="81"/>
      <c r="H105" s="80"/>
    </row>
    <row r="106" spans="2:8" x14ac:dyDescent="0.25">
      <c r="B106" s="80"/>
      <c r="C106" s="80"/>
      <c r="D106" s="81"/>
      <c r="E106" s="81"/>
      <c r="F106" s="81"/>
      <c r="G106" s="81"/>
      <c r="H106" s="80"/>
    </row>
    <row r="107" spans="2:8" x14ac:dyDescent="0.25">
      <c r="B107" s="80"/>
      <c r="C107" s="80"/>
      <c r="D107" s="81"/>
      <c r="E107" s="81"/>
      <c r="F107" s="81"/>
      <c r="G107" s="81"/>
      <c r="H107" s="80"/>
    </row>
    <row r="108" spans="2:8" x14ac:dyDescent="0.25">
      <c r="B108" s="80"/>
      <c r="C108" s="80"/>
      <c r="D108" s="81"/>
      <c r="E108" s="81"/>
      <c r="F108" s="81"/>
      <c r="G108" s="81"/>
      <c r="H108" s="80"/>
    </row>
    <row r="109" spans="2:8" x14ac:dyDescent="0.25">
      <c r="B109" s="80"/>
      <c r="C109" s="80"/>
      <c r="D109" s="81"/>
      <c r="E109" s="81"/>
      <c r="F109" s="81"/>
      <c r="G109" s="81"/>
      <c r="H109" s="80"/>
    </row>
    <row r="110" spans="2:8" x14ac:dyDescent="0.25">
      <c r="B110" s="80"/>
      <c r="C110" s="80"/>
      <c r="D110" s="81"/>
      <c r="E110" s="81"/>
      <c r="F110" s="81"/>
      <c r="G110" s="81"/>
      <c r="H110" s="80"/>
    </row>
    <row r="111" spans="2:8" x14ac:dyDescent="0.25">
      <c r="B111" s="80"/>
      <c r="C111" s="80"/>
      <c r="D111" s="81"/>
      <c r="E111" s="81"/>
      <c r="F111" s="81"/>
      <c r="G111" s="81"/>
      <c r="H111" s="80"/>
    </row>
    <row r="112" spans="2:8" x14ac:dyDescent="0.25">
      <c r="B112" s="80"/>
      <c r="C112" s="80"/>
      <c r="D112" s="81"/>
      <c r="E112" s="81"/>
      <c r="F112" s="81"/>
      <c r="G112" s="81"/>
      <c r="H112" s="80"/>
    </row>
    <row r="113" spans="2:8" x14ac:dyDescent="0.25">
      <c r="B113" s="80"/>
      <c r="C113" s="80"/>
      <c r="D113" s="81"/>
      <c r="E113" s="81"/>
      <c r="F113" s="81"/>
      <c r="G113" s="81"/>
      <c r="H113" s="80"/>
    </row>
    <row r="114" spans="2:8" x14ac:dyDescent="0.25">
      <c r="B114" s="80"/>
      <c r="C114" s="80"/>
      <c r="D114" s="81"/>
      <c r="E114" s="81"/>
      <c r="F114" s="81"/>
      <c r="G114" s="81"/>
      <c r="H114" s="80"/>
    </row>
    <row r="115" spans="2:8" x14ac:dyDescent="0.25">
      <c r="B115" s="80"/>
      <c r="C115" s="80"/>
      <c r="D115" s="81"/>
      <c r="E115" s="81"/>
      <c r="F115" s="81"/>
      <c r="G115" s="81"/>
      <c r="H115" s="80"/>
    </row>
    <row r="116" spans="2:8" x14ac:dyDescent="0.25">
      <c r="B116" s="80"/>
      <c r="C116" s="80"/>
      <c r="D116" s="81"/>
      <c r="E116" s="81"/>
      <c r="F116" s="81"/>
      <c r="G116" s="81"/>
      <c r="H116" s="80"/>
    </row>
    <row r="117" spans="2:8" x14ac:dyDescent="0.25">
      <c r="B117" s="80"/>
      <c r="C117" s="80"/>
      <c r="D117" s="81"/>
      <c r="E117" s="81"/>
      <c r="F117" s="81"/>
      <c r="G117" s="81"/>
      <c r="H117" s="80"/>
    </row>
    <row r="118" spans="2:8" x14ac:dyDescent="0.25">
      <c r="B118" s="80"/>
      <c r="C118" s="80"/>
      <c r="D118" s="81"/>
      <c r="E118" s="81"/>
      <c r="F118" s="81"/>
      <c r="G118" s="81"/>
      <c r="H118" s="80"/>
    </row>
    <row r="119" spans="2:8" x14ac:dyDescent="0.25">
      <c r="B119" s="80"/>
      <c r="C119" s="80"/>
      <c r="D119" s="81"/>
      <c r="E119" s="81"/>
      <c r="F119" s="81"/>
      <c r="G119" s="81"/>
      <c r="H119" s="80"/>
    </row>
    <row r="120" spans="2:8" x14ac:dyDescent="0.25">
      <c r="B120" s="80"/>
      <c r="C120" s="80"/>
      <c r="D120" s="81"/>
      <c r="E120" s="81"/>
      <c r="F120" s="81"/>
      <c r="G120" s="81"/>
      <c r="H120" s="80"/>
    </row>
    <row r="121" spans="2:8" x14ac:dyDescent="0.25">
      <c r="B121" s="80"/>
      <c r="C121" s="80"/>
      <c r="D121" s="81"/>
      <c r="E121" s="81"/>
      <c r="F121" s="81"/>
      <c r="G121" s="81"/>
      <c r="H121" s="80"/>
    </row>
    <row r="122" spans="2:8" x14ac:dyDescent="0.25">
      <c r="B122" s="80"/>
      <c r="C122" s="80"/>
      <c r="D122" s="81"/>
      <c r="E122" s="81"/>
      <c r="F122" s="81"/>
      <c r="G122" s="81"/>
      <c r="H122" s="80"/>
    </row>
    <row r="123" spans="2:8" x14ac:dyDescent="0.25">
      <c r="B123" s="80"/>
      <c r="C123" s="80"/>
      <c r="D123" s="81"/>
      <c r="E123" s="81"/>
      <c r="F123" s="81"/>
      <c r="G123" s="81"/>
      <c r="H123" s="80"/>
    </row>
    <row r="124" spans="2:8" x14ac:dyDescent="0.25">
      <c r="B124" s="80"/>
      <c r="C124" s="80"/>
      <c r="D124" s="81"/>
      <c r="E124" s="81"/>
      <c r="F124" s="81"/>
      <c r="G124" s="81"/>
      <c r="H124" s="80"/>
    </row>
    <row r="125" spans="2:8" x14ac:dyDescent="0.25">
      <c r="B125" s="80"/>
      <c r="C125" s="80"/>
      <c r="D125" s="81"/>
      <c r="E125" s="81"/>
      <c r="F125" s="81"/>
      <c r="G125" s="81"/>
      <c r="H125" s="80"/>
    </row>
    <row r="126" spans="2:8" x14ac:dyDescent="0.25">
      <c r="B126" s="80"/>
      <c r="C126" s="80"/>
      <c r="D126" s="81"/>
      <c r="E126" s="81"/>
      <c r="F126" s="81"/>
      <c r="G126" s="81"/>
      <c r="H126" s="80"/>
    </row>
    <row r="127" spans="2:8" x14ac:dyDescent="0.25">
      <c r="B127" s="80"/>
      <c r="C127" s="80"/>
      <c r="D127" s="81"/>
      <c r="E127" s="81"/>
      <c r="F127" s="81"/>
      <c r="G127" s="81"/>
      <c r="H127" s="80"/>
    </row>
    <row r="128" spans="2:8" x14ac:dyDescent="0.25">
      <c r="B128" s="80"/>
      <c r="C128" s="80"/>
      <c r="D128" s="81"/>
      <c r="E128" s="81"/>
      <c r="F128" s="81"/>
      <c r="G128" s="81"/>
      <c r="H128" s="80"/>
    </row>
    <row r="129" spans="2:8" x14ac:dyDescent="0.25">
      <c r="B129" s="80"/>
      <c r="C129" s="80"/>
      <c r="D129" s="81"/>
      <c r="E129" s="81"/>
      <c r="F129" s="81"/>
      <c r="G129" s="81"/>
      <c r="H129" s="80"/>
    </row>
    <row r="130" spans="2:8" x14ac:dyDescent="0.25">
      <c r="B130" s="80"/>
      <c r="C130" s="80"/>
      <c r="D130" s="81"/>
      <c r="E130" s="81"/>
      <c r="F130" s="81"/>
      <c r="G130" s="81"/>
      <c r="H130" s="80"/>
    </row>
    <row r="131" spans="2:8" x14ac:dyDescent="0.25">
      <c r="B131" s="80"/>
      <c r="C131" s="80"/>
      <c r="D131" s="81"/>
      <c r="E131" s="81"/>
      <c r="F131" s="81"/>
      <c r="G131" s="81"/>
      <c r="H131" s="80"/>
    </row>
    <row r="132" spans="2:8" x14ac:dyDescent="0.25">
      <c r="B132" s="80"/>
      <c r="C132" s="80"/>
      <c r="D132" s="81"/>
      <c r="E132" s="81"/>
      <c r="F132" s="81"/>
      <c r="G132" s="81"/>
      <c r="H132" s="80"/>
    </row>
    <row r="133" spans="2:8" x14ac:dyDescent="0.25">
      <c r="B133" s="80"/>
      <c r="C133" s="80"/>
      <c r="D133" s="81"/>
      <c r="E133" s="81"/>
      <c r="F133" s="81"/>
      <c r="G133" s="81"/>
      <c r="H133" s="80"/>
    </row>
    <row r="134" spans="2:8" x14ac:dyDescent="0.25">
      <c r="B134" s="80"/>
      <c r="C134" s="80"/>
      <c r="D134" s="81"/>
      <c r="E134" s="81"/>
      <c r="F134" s="81"/>
      <c r="G134" s="81"/>
      <c r="H134" s="80"/>
    </row>
    <row r="135" spans="2:8" x14ac:dyDescent="0.25">
      <c r="B135" s="80"/>
      <c r="C135" s="80"/>
      <c r="D135" s="81"/>
      <c r="E135" s="81"/>
      <c r="F135" s="81"/>
      <c r="G135" s="81"/>
      <c r="H135" s="80"/>
    </row>
    <row r="136" spans="2:8" x14ac:dyDescent="0.25">
      <c r="B136" s="80"/>
      <c r="C136" s="80"/>
      <c r="D136" s="81"/>
      <c r="E136" s="81"/>
      <c r="F136" s="81"/>
      <c r="G136" s="81"/>
      <c r="H136" s="80"/>
    </row>
    <row r="137" spans="2:8" x14ac:dyDescent="0.25">
      <c r="B137" s="80"/>
      <c r="C137" s="80"/>
      <c r="D137" s="81"/>
      <c r="E137" s="81"/>
      <c r="F137" s="81"/>
      <c r="G137" s="81"/>
      <c r="H137" s="80"/>
    </row>
    <row r="138" spans="2:8" x14ac:dyDescent="0.25">
      <c r="B138" s="80"/>
      <c r="C138" s="80"/>
      <c r="D138" s="81"/>
      <c r="E138" s="81"/>
      <c r="F138" s="81"/>
      <c r="G138" s="81"/>
      <c r="H138" s="80"/>
    </row>
    <row r="139" spans="2:8" x14ac:dyDescent="0.25">
      <c r="B139" s="80"/>
      <c r="C139" s="80"/>
      <c r="D139" s="81"/>
      <c r="E139" s="81"/>
      <c r="F139" s="81"/>
      <c r="G139" s="81"/>
      <c r="H139" s="80"/>
    </row>
    <row r="140" spans="2:8" x14ac:dyDescent="0.25">
      <c r="B140" s="80"/>
      <c r="C140" s="80"/>
      <c r="D140" s="81"/>
      <c r="E140" s="81"/>
      <c r="F140" s="81"/>
      <c r="G140" s="81"/>
      <c r="H140" s="80"/>
    </row>
    <row r="141" spans="2:8" x14ac:dyDescent="0.25">
      <c r="B141" s="80"/>
      <c r="C141" s="80"/>
      <c r="D141" s="81"/>
      <c r="E141" s="81"/>
      <c r="F141" s="81"/>
      <c r="G141" s="81"/>
      <c r="H141" s="80"/>
    </row>
    <row r="142" spans="2:8" x14ac:dyDescent="0.25">
      <c r="B142" s="80"/>
      <c r="C142" s="80"/>
      <c r="D142" s="81"/>
      <c r="E142" s="81"/>
      <c r="F142" s="81"/>
      <c r="G142" s="81"/>
      <c r="H142" s="80"/>
    </row>
    <row r="143" spans="2:8" x14ac:dyDescent="0.25">
      <c r="B143" s="80"/>
      <c r="C143" s="80"/>
      <c r="D143" s="81"/>
      <c r="E143" s="81"/>
      <c r="F143" s="81"/>
      <c r="G143" s="81"/>
      <c r="H143" s="80"/>
    </row>
    <row r="144" spans="2:8" x14ac:dyDescent="0.25">
      <c r="B144" s="80"/>
      <c r="C144" s="80"/>
      <c r="D144" s="81"/>
      <c r="E144" s="81"/>
      <c r="F144" s="81"/>
      <c r="G144" s="81"/>
      <c r="H144" s="80"/>
    </row>
    <row r="145" spans="2:8" x14ac:dyDescent="0.25">
      <c r="B145" s="80"/>
      <c r="C145" s="80"/>
      <c r="D145" s="81"/>
      <c r="E145" s="81"/>
      <c r="F145" s="81"/>
      <c r="G145" s="81"/>
      <c r="H145" s="80"/>
    </row>
    <row r="146" spans="2:8" x14ac:dyDescent="0.25">
      <c r="B146" s="80"/>
      <c r="C146" s="80"/>
      <c r="D146" s="81"/>
      <c r="E146" s="81"/>
      <c r="F146" s="81"/>
      <c r="G146" s="81"/>
      <c r="H146" s="80"/>
    </row>
    <row r="147" spans="2:8" x14ac:dyDescent="0.25">
      <c r="B147" s="80"/>
      <c r="C147" s="80"/>
      <c r="D147" s="81"/>
      <c r="E147" s="81"/>
      <c r="F147" s="81"/>
      <c r="G147" s="81"/>
      <c r="H147" s="80"/>
    </row>
    <row r="148" spans="2:8" x14ac:dyDescent="0.25">
      <c r="B148" s="80"/>
      <c r="C148" s="80"/>
      <c r="D148" s="81"/>
      <c r="E148" s="81"/>
      <c r="F148" s="81"/>
      <c r="G148" s="81"/>
      <c r="H148" s="80"/>
    </row>
    <row r="149" spans="2:8" x14ac:dyDescent="0.25">
      <c r="B149" s="80"/>
      <c r="C149" s="80"/>
      <c r="D149" s="81"/>
      <c r="E149" s="81"/>
      <c r="F149" s="81"/>
      <c r="G149" s="81"/>
      <c r="H149" s="80"/>
    </row>
    <row r="150" spans="2:8" x14ac:dyDescent="0.25">
      <c r="B150" s="80"/>
      <c r="C150" s="80"/>
      <c r="D150" s="81"/>
      <c r="E150" s="81"/>
      <c r="F150" s="81"/>
      <c r="G150" s="81"/>
      <c r="H150" s="80"/>
    </row>
    <row r="151" spans="2:8" x14ac:dyDescent="0.25">
      <c r="B151" s="80"/>
      <c r="C151" s="80"/>
      <c r="D151" s="81"/>
      <c r="E151" s="81"/>
      <c r="F151" s="81"/>
      <c r="G151" s="81"/>
      <c r="H151" s="80"/>
    </row>
    <row r="152" spans="2:8" x14ac:dyDescent="0.25">
      <c r="B152" s="80"/>
      <c r="C152" s="80"/>
      <c r="D152" s="81"/>
      <c r="E152" s="81"/>
      <c r="F152" s="81"/>
      <c r="G152" s="81"/>
      <c r="H152" s="80"/>
    </row>
    <row r="153" spans="2:8" x14ac:dyDescent="0.25">
      <c r="B153" s="80"/>
      <c r="C153" s="80"/>
      <c r="D153" s="81"/>
      <c r="E153" s="81"/>
      <c r="F153" s="81"/>
      <c r="G153" s="81"/>
      <c r="H153" s="80"/>
    </row>
    <row r="154" spans="2:8" x14ac:dyDescent="0.25">
      <c r="B154" s="80"/>
      <c r="C154" s="80"/>
      <c r="D154" s="81"/>
      <c r="E154" s="81"/>
      <c r="F154" s="81"/>
      <c r="G154" s="81"/>
      <c r="H154" s="80"/>
    </row>
    <row r="155" spans="2:8" x14ac:dyDescent="0.25">
      <c r="B155" s="80"/>
      <c r="C155" s="80"/>
      <c r="D155" s="81"/>
      <c r="E155" s="81"/>
      <c r="F155" s="81"/>
      <c r="G155" s="81"/>
      <c r="H155" s="80"/>
    </row>
    <row r="156" spans="2:8" x14ac:dyDescent="0.25">
      <c r="B156" s="80"/>
      <c r="C156" s="80"/>
      <c r="D156" s="81"/>
      <c r="E156" s="81"/>
      <c r="F156" s="81"/>
      <c r="G156" s="81"/>
      <c r="H156" s="80"/>
    </row>
    <row r="157" spans="2:8" x14ac:dyDescent="0.25">
      <c r="B157" s="80"/>
      <c r="C157" s="80"/>
      <c r="D157" s="81"/>
      <c r="E157" s="81"/>
      <c r="F157" s="81"/>
      <c r="G157" s="81"/>
      <c r="H157" s="80"/>
    </row>
    <row r="158" spans="2:8" x14ac:dyDescent="0.25">
      <c r="B158" s="80"/>
      <c r="C158" s="80"/>
      <c r="D158" s="81"/>
      <c r="E158" s="81"/>
      <c r="F158" s="81"/>
      <c r="G158" s="81"/>
      <c r="H158" s="80"/>
    </row>
    <row r="159" spans="2:8" x14ac:dyDescent="0.25">
      <c r="B159" s="80"/>
      <c r="C159" s="80"/>
      <c r="D159" s="81"/>
      <c r="E159" s="81"/>
      <c r="F159" s="81"/>
      <c r="G159" s="81"/>
      <c r="H159" s="80"/>
    </row>
    <row r="160" spans="2:8" x14ac:dyDescent="0.25">
      <c r="B160" s="80"/>
      <c r="C160" s="80"/>
      <c r="D160" s="81"/>
      <c r="E160" s="81"/>
      <c r="F160" s="81"/>
      <c r="G160" s="81"/>
      <c r="H160" s="80"/>
    </row>
    <row r="161" spans="2:8" x14ac:dyDescent="0.25">
      <c r="B161" s="80"/>
      <c r="C161" s="80"/>
      <c r="D161" s="81"/>
      <c r="E161" s="81"/>
      <c r="F161" s="81"/>
      <c r="G161" s="81"/>
      <c r="H161" s="80"/>
    </row>
    <row r="162" spans="2:8" x14ac:dyDescent="0.25">
      <c r="B162" s="80"/>
      <c r="C162" s="80"/>
      <c r="D162" s="81"/>
      <c r="E162" s="81"/>
      <c r="F162" s="81"/>
      <c r="G162" s="81"/>
      <c r="H162" s="80"/>
    </row>
    <row r="163" spans="2:8" x14ac:dyDescent="0.25">
      <c r="B163" s="80"/>
      <c r="C163" s="80"/>
      <c r="D163" s="81"/>
      <c r="E163" s="81"/>
      <c r="F163" s="81"/>
      <c r="G163" s="81"/>
      <c r="H163" s="80"/>
    </row>
    <row r="164" spans="2:8" x14ac:dyDescent="0.25">
      <c r="B164" s="80"/>
      <c r="C164" s="80"/>
      <c r="D164" s="81"/>
      <c r="E164" s="81"/>
      <c r="F164" s="81"/>
      <c r="G164" s="81"/>
      <c r="H164" s="80"/>
    </row>
    <row r="165" spans="2:8" x14ac:dyDescent="0.25">
      <c r="B165" s="80"/>
      <c r="C165" s="80"/>
      <c r="D165" s="81"/>
      <c r="E165" s="81"/>
      <c r="F165" s="81"/>
      <c r="G165" s="81"/>
      <c r="H165" s="80"/>
    </row>
    <row r="166" spans="2:8" x14ac:dyDescent="0.25">
      <c r="B166" s="80"/>
      <c r="C166" s="80"/>
      <c r="D166" s="81"/>
      <c r="E166" s="81"/>
      <c r="F166" s="81"/>
      <c r="G166" s="81"/>
      <c r="H166" s="80"/>
    </row>
    <row r="167" spans="2:8" x14ac:dyDescent="0.25">
      <c r="B167" s="80"/>
      <c r="C167" s="80"/>
      <c r="D167" s="81"/>
      <c r="E167" s="81"/>
      <c r="F167" s="81"/>
      <c r="G167" s="81"/>
      <c r="H167" s="80"/>
    </row>
    <row r="168" spans="2:8" x14ac:dyDescent="0.25">
      <c r="B168" s="80"/>
      <c r="C168" s="80"/>
      <c r="D168" s="81"/>
      <c r="E168" s="81"/>
      <c r="F168" s="81"/>
      <c r="G168" s="81"/>
      <c r="H168" s="80"/>
    </row>
    <row r="169" spans="2:8" x14ac:dyDescent="0.25">
      <c r="B169" s="80"/>
      <c r="C169" s="80"/>
      <c r="D169" s="81"/>
      <c r="E169" s="81"/>
      <c r="F169" s="81"/>
      <c r="G169" s="81"/>
      <c r="H169" s="80"/>
    </row>
    <row r="170" spans="2:8" x14ac:dyDescent="0.25">
      <c r="B170" s="80"/>
      <c r="C170" s="80"/>
      <c r="D170" s="81"/>
      <c r="E170" s="81"/>
      <c r="F170" s="81"/>
      <c r="G170" s="81"/>
      <c r="H170" s="80"/>
    </row>
  </sheetData>
  <mergeCells count="12">
    <mergeCell ref="A35:F35"/>
    <mergeCell ref="A37:F37"/>
    <mergeCell ref="A5:A6"/>
    <mergeCell ref="A4:T4"/>
    <mergeCell ref="A2:T2"/>
    <mergeCell ref="L5:S5"/>
    <mergeCell ref="A33:F33"/>
    <mergeCell ref="B1:T1"/>
    <mergeCell ref="B5:B6"/>
    <mergeCell ref="C5:C6"/>
    <mergeCell ref="H5:K5"/>
    <mergeCell ref="T5:T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F1" workbookViewId="0">
      <selection sqref="A1:Q1048576"/>
    </sheetView>
  </sheetViews>
  <sheetFormatPr defaultRowHeight="15" x14ac:dyDescent="0.25"/>
  <cols>
    <col min="1" max="1" width="4.28515625" style="83" customWidth="1"/>
    <col min="2" max="2" width="38.7109375" style="83" customWidth="1"/>
    <col min="3" max="3" width="32.42578125" style="83" customWidth="1"/>
    <col min="4" max="4" width="29.5703125" style="83" customWidth="1"/>
    <col min="5" max="5" width="13.85546875" style="83" bestFit="1" customWidth="1"/>
    <col min="6" max="6" width="15.28515625" style="83" customWidth="1"/>
    <col min="7" max="7" width="12.7109375" style="83" bestFit="1" customWidth="1"/>
    <col min="8" max="8" width="12.140625" style="83" customWidth="1"/>
    <col min="9" max="10" width="13.7109375" style="83" bestFit="1" customWidth="1"/>
    <col min="11" max="12" width="12" style="83" bestFit="1" customWidth="1"/>
    <col min="13" max="13" width="11.28515625" style="83" customWidth="1"/>
    <col min="14" max="14" width="13.7109375" style="83" customWidth="1"/>
    <col min="15" max="15" width="13.7109375" style="83" bestFit="1" customWidth="1"/>
    <col min="16" max="16" width="12.28515625" style="83" customWidth="1"/>
    <col min="17" max="17" width="11.7109375" style="83" customWidth="1"/>
  </cols>
  <sheetData>
    <row r="1" spans="1:17" x14ac:dyDescent="0.2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203" t="s">
        <v>332</v>
      </c>
      <c r="O2" s="203"/>
      <c r="P2" s="203"/>
      <c r="Q2" s="203"/>
    </row>
    <row r="3" spans="1:17" ht="18.75" x14ac:dyDescent="0.3">
      <c r="A3" s="85"/>
      <c r="B3" s="86"/>
      <c r="C3" s="86"/>
      <c r="D3" s="87"/>
      <c r="E3" s="88"/>
      <c r="F3" s="88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8.75" x14ac:dyDescent="0.3">
      <c r="A4" s="85"/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204" t="s">
        <v>333</v>
      </c>
      <c r="O4" s="204"/>
      <c r="P4" s="204"/>
      <c r="Q4" s="204"/>
    </row>
    <row r="5" spans="1:17" ht="18.75" x14ac:dyDescent="0.3">
      <c r="A5" s="85"/>
      <c r="B5" s="86"/>
      <c r="C5" s="86"/>
      <c r="D5" s="89"/>
      <c r="E5" s="89"/>
      <c r="F5" s="89"/>
      <c r="G5" s="87"/>
      <c r="H5" s="87"/>
      <c r="I5" s="87"/>
      <c r="J5" s="87"/>
      <c r="K5" s="87"/>
      <c r="L5" s="87"/>
      <c r="M5" s="87"/>
      <c r="N5" s="205" t="s">
        <v>334</v>
      </c>
      <c r="O5" s="205"/>
      <c r="P5" s="205"/>
      <c r="Q5" s="205"/>
    </row>
    <row r="6" spans="1:17" ht="18.75" x14ac:dyDescent="0.3">
      <c r="A6" s="85"/>
      <c r="B6" s="86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204" t="s">
        <v>335</v>
      </c>
      <c r="O6" s="204"/>
      <c r="P6" s="204"/>
      <c r="Q6" s="204"/>
    </row>
    <row r="8" spans="1:17" ht="15" customHeight="1" x14ac:dyDescent="0.25">
      <c r="A8" s="206" t="s">
        <v>336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1:17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ht="16.5" customHeight="1" x14ac:dyDescent="0.25">
      <c r="A10" s="207" t="s">
        <v>313</v>
      </c>
      <c r="B10" s="202" t="s">
        <v>337</v>
      </c>
      <c r="C10" s="202" t="s">
        <v>338</v>
      </c>
      <c r="D10" s="208" t="s">
        <v>294</v>
      </c>
      <c r="E10" s="209" t="s">
        <v>339</v>
      </c>
      <c r="F10" s="209"/>
      <c r="G10" s="209"/>
      <c r="H10" s="209"/>
      <c r="I10" s="199" t="s">
        <v>340</v>
      </c>
      <c r="J10" s="200"/>
      <c r="K10" s="200"/>
      <c r="L10" s="200"/>
      <c r="M10" s="200"/>
      <c r="N10" s="200"/>
      <c r="O10" s="200"/>
      <c r="P10" s="201"/>
      <c r="Q10" s="202" t="s">
        <v>341</v>
      </c>
    </row>
    <row r="11" spans="1:17" ht="213.75" x14ac:dyDescent="0.25">
      <c r="A11" s="207"/>
      <c r="B11" s="202"/>
      <c r="C11" s="202"/>
      <c r="D11" s="208"/>
      <c r="E11" s="91" t="s">
        <v>342</v>
      </c>
      <c r="F11" s="91" t="s">
        <v>343</v>
      </c>
      <c r="G11" s="91" t="s">
        <v>344</v>
      </c>
      <c r="H11" s="92" t="s">
        <v>345</v>
      </c>
      <c r="I11" s="91" t="s">
        <v>346</v>
      </c>
      <c r="J11" s="91" t="s">
        <v>347</v>
      </c>
      <c r="K11" s="91" t="s">
        <v>348</v>
      </c>
      <c r="L11" s="91" t="s">
        <v>349</v>
      </c>
      <c r="M11" s="91" t="s">
        <v>350</v>
      </c>
      <c r="N11" s="91" t="s">
        <v>351</v>
      </c>
      <c r="O11" s="91" t="s">
        <v>352</v>
      </c>
      <c r="P11" s="92" t="s">
        <v>353</v>
      </c>
      <c r="Q11" s="202"/>
    </row>
    <row r="12" spans="1:17" x14ac:dyDescent="0.25">
      <c r="A12" s="93">
        <v>1</v>
      </c>
      <c r="B12" s="94">
        <v>2</v>
      </c>
      <c r="C12" s="93">
        <v>3</v>
      </c>
      <c r="D12" s="94">
        <v>4</v>
      </c>
      <c r="E12" s="93">
        <v>5</v>
      </c>
      <c r="F12" s="94">
        <v>6</v>
      </c>
      <c r="G12" s="93">
        <v>7</v>
      </c>
      <c r="H12" s="94">
        <v>8</v>
      </c>
      <c r="I12" s="93">
        <v>9</v>
      </c>
      <c r="J12" s="94">
        <v>10</v>
      </c>
      <c r="K12" s="93">
        <v>11</v>
      </c>
      <c r="L12" s="94">
        <v>12</v>
      </c>
      <c r="M12" s="93">
        <v>13</v>
      </c>
      <c r="N12" s="94">
        <v>14</v>
      </c>
      <c r="O12" s="93">
        <v>15</v>
      </c>
      <c r="P12" s="94">
        <v>16</v>
      </c>
      <c r="Q12" s="93">
        <v>17</v>
      </c>
    </row>
    <row r="13" spans="1:17" ht="45" x14ac:dyDescent="0.25">
      <c r="A13" s="95">
        <v>1</v>
      </c>
      <c r="B13" s="96" t="s">
        <v>288</v>
      </c>
      <c r="C13" s="96" t="s">
        <v>354</v>
      </c>
      <c r="D13" s="97" t="s">
        <v>286</v>
      </c>
      <c r="E13" s="98">
        <f>[1]Сокол!AM25</f>
        <v>27275.040000000005</v>
      </c>
      <c r="F13" s="98">
        <f>[1]Сокол!AM150</f>
        <v>13148.602626417231</v>
      </c>
      <c r="G13" s="98">
        <f>[1]Сокол!AM163</f>
        <v>1928.5714285714287</v>
      </c>
      <c r="H13" s="98">
        <f>SUM(E13:G13)</f>
        <v>42352.214054988661</v>
      </c>
      <c r="I13" s="98">
        <f>[1]Сокол!CW188</f>
        <v>4801.0307762228567</v>
      </c>
      <c r="J13" s="98">
        <f>[1]Сокол!DI208</f>
        <v>1159.6280785714287</v>
      </c>
      <c r="K13" s="98">
        <f>[1]Сокол!DI223</f>
        <v>819.78368571428575</v>
      </c>
      <c r="L13" s="98">
        <f>[1]Сокол!DI235</f>
        <v>218.5711714285714</v>
      </c>
      <c r="M13" s="98">
        <f>[1]Сокол!CW242</f>
        <v>107.14285714285714</v>
      </c>
      <c r="N13" s="98">
        <f>[1]Сокол!A282</f>
        <v>17888.936127814286</v>
      </c>
      <c r="O13" s="98">
        <f>[1]Сокол!DI327</f>
        <v>3529.8372839002272</v>
      </c>
      <c r="P13" s="98">
        <f>SUM(I13:O13)</f>
        <v>28524.929980794514</v>
      </c>
      <c r="Q13" s="98">
        <f>H13+P13</f>
        <v>70877.144035783174</v>
      </c>
    </row>
    <row r="14" spans="1:17" ht="45" x14ac:dyDescent="0.25">
      <c r="A14" s="95">
        <v>2</v>
      </c>
      <c r="B14" s="96" t="s">
        <v>288</v>
      </c>
      <c r="C14" s="96" t="s">
        <v>355</v>
      </c>
      <c r="D14" s="97" t="s">
        <v>286</v>
      </c>
      <c r="E14" s="98">
        <f>[1]Пламя!AM20</f>
        <v>27275.040000000005</v>
      </c>
      <c r="F14" s="98">
        <f>[1]Пламя!AM148</f>
        <v>13800.483578798183</v>
      </c>
      <c r="G14" s="98">
        <f>[1]Пламя!AM162</f>
        <v>3714.2857142857142</v>
      </c>
      <c r="H14" s="98">
        <f t="shared" ref="H14:H22" si="0">SUM(E14:G14)</f>
        <v>44789.809293083905</v>
      </c>
      <c r="I14" s="98">
        <f>[1]Пламя!CW187</f>
        <v>11415.570462131111</v>
      </c>
      <c r="J14" s="98">
        <f>[1]Пламя!DI214</f>
        <v>3214.5800093333337</v>
      </c>
      <c r="K14" s="98">
        <f>[1]Пламя!DI229</f>
        <v>542.08408888888891</v>
      </c>
      <c r="L14" s="98">
        <f>[1]Пламя!DI240</f>
        <v>204.44426666666666</v>
      </c>
      <c r="M14" s="98">
        <f>[1]Пламя!CW247</f>
        <v>107.14285714285714</v>
      </c>
      <c r="N14" s="98">
        <f>[1]Пламя!A286</f>
        <v>22788.057167644449</v>
      </c>
      <c r="O14" s="98">
        <f>[1]Пламя!DI330</f>
        <v>4439.6014780952382</v>
      </c>
      <c r="P14" s="98">
        <f t="shared" ref="P14:P22" si="1">SUM(I14:O14)</f>
        <v>42711.480329902544</v>
      </c>
      <c r="Q14" s="98">
        <f t="shared" ref="Q14:Q22" si="2">H14+P14</f>
        <v>87501.289622986456</v>
      </c>
    </row>
    <row r="15" spans="1:17" ht="45" x14ac:dyDescent="0.25">
      <c r="A15" s="95">
        <v>3</v>
      </c>
      <c r="B15" s="96" t="s">
        <v>259</v>
      </c>
      <c r="C15" s="96" t="s">
        <v>356</v>
      </c>
      <c r="D15" s="97" t="s">
        <v>257</v>
      </c>
      <c r="E15" s="99">
        <f>'[1]Спорт город'!BB34</f>
        <v>31482.355269583339</v>
      </c>
      <c r="F15" s="99">
        <f>'[1]Спорт город'!BB114</f>
        <v>12372.511822916667</v>
      </c>
      <c r="G15" s="99">
        <f>'[1]Спорт город'!BB137</f>
        <v>7232.979166666667</v>
      </c>
      <c r="H15" s="98">
        <f t="shared" si="0"/>
        <v>51087.846259166668</v>
      </c>
      <c r="I15" s="99">
        <f>'[1]Спорт город'!BB169</f>
        <v>6692.1426604288217</v>
      </c>
      <c r="J15" s="99">
        <f>'[1]Спорт город'!CR176</f>
        <v>797.68</v>
      </c>
      <c r="K15" s="99">
        <f>'[1]Спорт город'!DI186</f>
        <v>2066.2947916666667</v>
      </c>
      <c r="L15" s="99">
        <f>'[1]Спорт город'!DI192</f>
        <v>50</v>
      </c>
      <c r="M15" s="99">
        <f>'[1]Спорт город'!CW198</f>
        <v>93.75</v>
      </c>
      <c r="N15" s="99">
        <f>'[1]Спорт город'!BB243</f>
        <v>9245.2036284979185</v>
      </c>
      <c r="O15" s="99">
        <f>'[1]Спорт город'!DI250</f>
        <v>312.5</v>
      </c>
      <c r="P15" s="98">
        <f t="shared" si="1"/>
        <v>19257.571080593407</v>
      </c>
      <c r="Q15" s="98">
        <f t="shared" si="2"/>
        <v>70345.417339760083</v>
      </c>
    </row>
    <row r="16" spans="1:17" ht="45" x14ac:dyDescent="0.25">
      <c r="A16" s="95">
        <v>4</v>
      </c>
      <c r="B16" s="96" t="s">
        <v>259</v>
      </c>
      <c r="C16" s="96" t="s">
        <v>357</v>
      </c>
      <c r="D16" s="97" t="s">
        <v>257</v>
      </c>
      <c r="E16" s="99">
        <f>[1]ДЮЦ!BB44</f>
        <v>62216.468647283989</v>
      </c>
      <c r="F16" s="99">
        <f>[1]ДЮЦ!BB131</f>
        <v>8217.5536511388873</v>
      </c>
      <c r="G16" s="99">
        <f>[1]ДЮЦ!BB160</f>
        <v>6931.7766666666676</v>
      </c>
      <c r="H16" s="98">
        <f t="shared" si="0"/>
        <v>77365.798965089547</v>
      </c>
      <c r="I16" s="99">
        <f>[1]ДЮЦ!BB180</f>
        <v>2948.5666656232406</v>
      </c>
      <c r="J16" s="99">
        <f>[1]ДЮЦ!DI204</f>
        <v>3330.5058136666671</v>
      </c>
      <c r="K16" s="99">
        <f>[1]ДЮЦ!DI221</f>
        <v>699.2025000000001</v>
      </c>
      <c r="L16" s="99">
        <f>[1]ДЮЦ!DI231</f>
        <v>360.04666666666674</v>
      </c>
      <c r="M16" s="99">
        <f>[1]ДЮЦ!CW237</f>
        <v>93.75</v>
      </c>
      <c r="N16" s="99">
        <f>[1]ДЮЦ!BB271</f>
        <v>8673.7059185559992</v>
      </c>
      <c r="O16" s="99">
        <f>[1]ДЮЦ!BB321</f>
        <v>3305.242444915873</v>
      </c>
      <c r="P16" s="98">
        <f t="shared" si="1"/>
        <v>19411.020009428445</v>
      </c>
      <c r="Q16" s="98">
        <f t="shared" si="2"/>
        <v>96776.818974517984</v>
      </c>
    </row>
    <row r="17" spans="1:17" ht="45" x14ac:dyDescent="0.25">
      <c r="A17" s="95">
        <v>5</v>
      </c>
      <c r="B17" s="96" t="s">
        <v>274</v>
      </c>
      <c r="C17" s="96" t="s">
        <v>357</v>
      </c>
      <c r="D17" s="97" t="s">
        <v>272</v>
      </c>
      <c r="E17" s="98">
        <f>[1]ДЮЦ!BB373</f>
        <v>2705.0356262605842</v>
      </c>
      <c r="F17" s="98">
        <f>[1]ДЮЦ!BB392</f>
        <v>466.58464384828864</v>
      </c>
      <c r="G17" s="98">
        <f>[1]ДЮЦ!BB419</f>
        <v>163.04989535152637</v>
      </c>
      <c r="H17" s="98">
        <f t="shared" si="0"/>
        <v>3334.6701654603989</v>
      </c>
      <c r="I17" s="98">
        <f>[1]ДЮЦ!BB438</f>
        <v>128.18568450597954</v>
      </c>
      <c r="J17" s="98">
        <f>[1]ДЮЦ!DI462</f>
        <v>144.79006781614243</v>
      </c>
      <c r="K17" s="98">
        <f>[1]ДЮЦ!DI478</f>
        <v>30.397057701202588</v>
      </c>
      <c r="L17" s="98">
        <f>[1]ДЮЦ!DI487</f>
        <v>15.652631822386679</v>
      </c>
      <c r="M17" s="98">
        <f>[1]ДЮЦ!CW493</f>
        <v>2.0814061054579094</v>
      </c>
      <c r="N17" s="98">
        <f>[1]ДЮЦ!BB527</f>
        <v>377.07980061514246</v>
      </c>
      <c r="O17" s="98">
        <f>[1]ДЮЦ!BB577</f>
        <v>143.69177071674045</v>
      </c>
      <c r="P17" s="98">
        <f t="shared" si="1"/>
        <v>841.87841928305193</v>
      </c>
      <c r="Q17" s="98">
        <f t="shared" si="2"/>
        <v>4176.5485847434511</v>
      </c>
    </row>
    <row r="18" spans="1:17" ht="30" x14ac:dyDescent="0.25">
      <c r="A18" s="95">
        <v>6</v>
      </c>
      <c r="B18" s="96" t="s">
        <v>282</v>
      </c>
      <c r="C18" s="96" t="s">
        <v>354</v>
      </c>
      <c r="D18" s="97" t="s">
        <v>280</v>
      </c>
      <c r="E18" s="99">
        <f>[1]Сокол!DN365</f>
        <v>5552464.6051000003</v>
      </c>
      <c r="F18" s="99">
        <f>[1]Сокол!DM393</f>
        <v>2392793.7075</v>
      </c>
      <c r="G18" s="99">
        <f>[1]Сокол!DM420</f>
        <v>347830</v>
      </c>
      <c r="H18" s="98">
        <f t="shared" si="0"/>
        <v>8293088.3125999998</v>
      </c>
      <c r="I18" s="99">
        <f>[1]Сокол!CD445</f>
        <v>1837194.4437012798</v>
      </c>
      <c r="J18" s="99">
        <f>[1]Сокол!DI464</f>
        <v>443751.01140000002</v>
      </c>
      <c r="K18" s="99">
        <f>[1]Сокол!DI479</f>
        <v>313703.89040000003</v>
      </c>
      <c r="L18" s="99">
        <f>[1]Сокол!DI491</f>
        <v>83639.901599999997</v>
      </c>
      <c r="M18" s="99">
        <f>[1]Сокол!CW498</f>
        <v>9000</v>
      </c>
      <c r="N18" s="99">
        <f>[1]Сокол!AW529</f>
        <v>5396498.5502436003</v>
      </c>
      <c r="O18" s="99">
        <f>[1]Сокол!DI571</f>
        <v>1061318.0210095239</v>
      </c>
      <c r="P18" s="98">
        <f t="shared" si="1"/>
        <v>9145105.8183544036</v>
      </c>
      <c r="Q18" s="98">
        <f t="shared" si="2"/>
        <v>17438194.130954403</v>
      </c>
    </row>
    <row r="19" spans="1:17" ht="30" x14ac:dyDescent="0.25">
      <c r="A19" s="95">
        <v>7</v>
      </c>
      <c r="B19" s="96" t="s">
        <v>282</v>
      </c>
      <c r="C19" s="96" t="s">
        <v>355</v>
      </c>
      <c r="D19" s="97" t="s">
        <v>280</v>
      </c>
      <c r="E19" s="99">
        <f>[1]Пламя!DN372</f>
        <v>12064066.25336</v>
      </c>
      <c r="F19" s="99">
        <f>[1]Пламя!DM412</f>
        <v>4160561.4850000003</v>
      </c>
      <c r="G19" s="99">
        <f>[1]Пламя!DM445</f>
        <v>575066.07000000007</v>
      </c>
      <c r="H19" s="98">
        <f t="shared" si="0"/>
        <v>16799693.808359999</v>
      </c>
      <c r="I19" s="99">
        <f>[1]Пламя!CD470</f>
        <v>4178098.7891399856</v>
      </c>
      <c r="J19" s="99">
        <f>[1]Пламя!DI496</f>
        <v>699551.69594933337</v>
      </c>
      <c r="K19" s="99">
        <f>[1]Пламя!DI511</f>
        <v>198402.77653333335</v>
      </c>
      <c r="L19" s="99">
        <f>[1]Пламя!DI522</f>
        <v>74826.601599999995</v>
      </c>
      <c r="M19" s="99">
        <f>[1]Пламя!CW529</f>
        <v>9000</v>
      </c>
      <c r="N19" s="99">
        <f>[1]Пламя!AW559</f>
        <v>6954537.715357868</v>
      </c>
      <c r="O19" s="99">
        <f>[1]Пламя!DI600</f>
        <v>1348067.063601905</v>
      </c>
      <c r="P19" s="98">
        <f t="shared" si="1"/>
        <v>13462484.642182427</v>
      </c>
      <c r="Q19" s="98">
        <f t="shared" si="2"/>
        <v>30262178.450542428</v>
      </c>
    </row>
    <row r="20" spans="1:17" ht="30" x14ac:dyDescent="0.25">
      <c r="A20" s="95">
        <v>8</v>
      </c>
      <c r="B20" s="96" t="s">
        <v>282</v>
      </c>
      <c r="C20" s="96" t="s">
        <v>358</v>
      </c>
      <c r="D20" s="97" t="s">
        <v>280</v>
      </c>
      <c r="E20" s="99">
        <f>[1]Металлург!DO34</f>
        <v>4213948.4150400003</v>
      </c>
      <c r="F20" s="99">
        <f>[1]Металлург!DM69</f>
        <v>3276206.8675000002</v>
      </c>
      <c r="G20" s="99">
        <f>[1]Металлург!DM100</f>
        <v>483769.32999999996</v>
      </c>
      <c r="H20" s="98">
        <f t="shared" si="0"/>
        <v>7973924.612540001</v>
      </c>
      <c r="I20" s="99">
        <f>[1]Металлург!CW111</f>
        <v>3194129.96</v>
      </c>
      <c r="J20" s="99">
        <f>[1]Металлург!CW128</f>
        <v>438898.02500000002</v>
      </c>
      <c r="K20" s="99">
        <f>[1]Металлург!CW142</f>
        <v>294967.96000000002</v>
      </c>
      <c r="L20" s="99">
        <f>[1]Металлург!CW153</f>
        <v>102516</v>
      </c>
      <c r="M20" s="99">
        <f>[1]Металлург!CW159</f>
        <v>9000</v>
      </c>
      <c r="N20" s="99">
        <f>[1]Металлург!DN180</f>
        <v>3983983.2593840007</v>
      </c>
      <c r="O20" s="99">
        <f>[1]Металлург!CW219</f>
        <v>699989.92476190487</v>
      </c>
      <c r="P20" s="98">
        <f t="shared" si="1"/>
        <v>8723485.1291459054</v>
      </c>
      <c r="Q20" s="98">
        <f t="shared" si="2"/>
        <v>16697409.741685906</v>
      </c>
    </row>
    <row r="21" spans="1:17" ht="30" x14ac:dyDescent="0.25">
      <c r="A21" s="95">
        <v>9</v>
      </c>
      <c r="B21" s="96" t="s">
        <v>282</v>
      </c>
      <c r="C21" s="96" t="s">
        <v>356</v>
      </c>
      <c r="D21" s="97" t="s">
        <v>280</v>
      </c>
      <c r="E21" s="99">
        <f>'[1]Спорт город'!DG291</f>
        <v>7996128.2725000009</v>
      </c>
      <c r="F21" s="99">
        <f>'[1]Спорт город'!CW344</f>
        <v>4430956.1600000011</v>
      </c>
      <c r="G21" s="99">
        <f>'[1]Спорт город'!DM379</f>
        <v>622217.5</v>
      </c>
      <c r="H21" s="98">
        <f t="shared" si="0"/>
        <v>13049301.932500001</v>
      </c>
      <c r="I21" s="99">
        <f>'[1]Спорт город'!AW411</f>
        <v>3387882.8160629836</v>
      </c>
      <c r="J21" s="99">
        <f>'[1]Спорт город'!DI428</f>
        <v>833338.91999999993</v>
      </c>
      <c r="K21" s="99">
        <f>'[1]Спорт город'!DI443</f>
        <v>294597.92</v>
      </c>
      <c r="L21" s="99">
        <f>'[1]Спорт город'!DI453</f>
        <v>171900</v>
      </c>
      <c r="M21" s="99">
        <f>'[1]Спорт город'!CW459</f>
        <v>9000</v>
      </c>
      <c r="N21" s="99">
        <f>'[1]Спорт город'!AW502</f>
        <v>2971328.0531242006</v>
      </c>
      <c r="O21" s="99">
        <f>'[1]Спорт город'!DI542</f>
        <v>720187.51785714296</v>
      </c>
      <c r="P21" s="98">
        <f t="shared" si="1"/>
        <v>8388235.2270443263</v>
      </c>
      <c r="Q21" s="98">
        <f t="shared" si="2"/>
        <v>21437537.159544326</v>
      </c>
    </row>
    <row r="22" spans="1:17" ht="60" x14ac:dyDescent="0.25">
      <c r="A22" s="95">
        <v>10</v>
      </c>
      <c r="B22" s="96" t="s">
        <v>267</v>
      </c>
      <c r="C22" s="100" t="s">
        <v>359</v>
      </c>
      <c r="D22" s="97" t="s">
        <v>265</v>
      </c>
      <c r="E22" s="99">
        <f>[1]д.10!BB58</f>
        <v>14154.504379190234</v>
      </c>
      <c r="F22" s="99">
        <f>[1]д.10!BB155</f>
        <v>4456.154364059249</v>
      </c>
      <c r="G22" s="99">
        <f>[1]д.10!BB200</f>
        <v>2933.69773618915</v>
      </c>
      <c r="H22" s="98">
        <f t="shared" si="0"/>
        <v>21544.356479438633</v>
      </c>
      <c r="I22" s="99">
        <f>[1]д.10!DU212</f>
        <v>2753.19674807198</v>
      </c>
      <c r="J22" s="99">
        <f>[1]д.10!CW230</f>
        <v>633.39543701799494</v>
      </c>
      <c r="K22" s="99">
        <f>[1]д.10!CW243</f>
        <v>308.7403547557841</v>
      </c>
      <c r="L22" s="99">
        <f>[1]д.10!CW250</f>
        <v>82.262159383033421</v>
      </c>
      <c r="M22" s="99">
        <f>[1]д.10!CW256</f>
        <v>11.568123393316196</v>
      </c>
      <c r="N22" s="99">
        <f>[1]д.10!BB289</f>
        <v>8524.4001449228799</v>
      </c>
      <c r="O22" s="99">
        <f>[1]д.10!BB336</f>
        <v>2222.8957770228917</v>
      </c>
      <c r="P22" s="98">
        <f t="shared" si="1"/>
        <v>14536.458744567881</v>
      </c>
      <c r="Q22" s="98">
        <f t="shared" si="2"/>
        <v>36080.81522400651</v>
      </c>
    </row>
  </sheetData>
  <mergeCells count="12">
    <mergeCell ref="I10:P10"/>
    <mergeCell ref="Q10:Q11"/>
    <mergeCell ref="N2:Q2"/>
    <mergeCell ref="N4:Q4"/>
    <mergeCell ref="N5:Q5"/>
    <mergeCell ref="N6:Q6"/>
    <mergeCell ref="A8:Q8"/>
    <mergeCell ref="A10:A11"/>
    <mergeCell ref="B10:B11"/>
    <mergeCell ref="C10:C11"/>
    <mergeCell ref="D10:D11"/>
    <mergeCell ref="E10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>
      <selection sqref="A1:XFD1048576"/>
    </sheetView>
  </sheetViews>
  <sheetFormatPr defaultRowHeight="15" outlineLevelCol="1" x14ac:dyDescent="0.25"/>
  <cols>
    <col min="1" max="1" width="19.28515625" style="101" customWidth="1"/>
    <col min="2" max="2" width="43.85546875" style="102" customWidth="1" outlineLevel="1"/>
    <col min="3" max="3" width="23.85546875" style="102" customWidth="1"/>
    <col min="4" max="4" width="17.85546875" style="102" customWidth="1"/>
    <col min="5" max="5" width="17" style="102" customWidth="1"/>
    <col min="6" max="6" width="16.7109375" style="102" customWidth="1"/>
    <col min="7" max="7" width="29.7109375" style="123" customWidth="1" outlineLevel="1"/>
    <col min="8" max="8" width="23.42578125" style="102" customWidth="1"/>
    <col min="9" max="9" width="16.140625" style="102" customWidth="1"/>
    <col min="10" max="16384" width="9.140625" style="102"/>
  </cols>
  <sheetData>
    <row r="1" spans="1:9" x14ac:dyDescent="0.25">
      <c r="G1" s="218" t="s">
        <v>360</v>
      </c>
      <c r="H1" s="218"/>
      <c r="I1" s="218"/>
    </row>
    <row r="2" spans="1:9" x14ac:dyDescent="0.25">
      <c r="G2" s="103"/>
      <c r="H2" s="103"/>
      <c r="I2" s="103"/>
    </row>
    <row r="3" spans="1:9" x14ac:dyDescent="0.25">
      <c r="B3" s="104"/>
      <c r="C3" s="104"/>
      <c r="D3" s="104"/>
      <c r="E3" s="104"/>
      <c r="F3" s="104"/>
      <c r="G3" s="219" t="s">
        <v>361</v>
      </c>
      <c r="H3" s="219"/>
    </row>
    <row r="4" spans="1:9" x14ac:dyDescent="0.25">
      <c r="B4" s="104"/>
      <c r="C4" s="104"/>
      <c r="D4" s="104"/>
      <c r="E4" s="104"/>
      <c r="F4" s="104"/>
      <c r="G4" s="219" t="s">
        <v>362</v>
      </c>
      <c r="H4" s="219"/>
    </row>
    <row r="5" spans="1:9" x14ac:dyDescent="0.25">
      <c r="A5" s="102"/>
      <c r="B5" s="104"/>
      <c r="C5" s="104"/>
      <c r="D5" s="104"/>
      <c r="E5" s="104"/>
      <c r="F5" s="104"/>
      <c r="G5" s="219" t="s">
        <v>363</v>
      </c>
      <c r="H5" s="219"/>
    </row>
    <row r="6" spans="1:9" x14ac:dyDescent="0.25">
      <c r="A6" s="102"/>
      <c r="B6" s="104"/>
      <c r="C6" s="104"/>
      <c r="D6" s="104"/>
      <c r="E6" s="104"/>
      <c r="F6" s="104"/>
      <c r="G6" s="219" t="s">
        <v>364</v>
      </c>
      <c r="H6" s="219"/>
    </row>
    <row r="7" spans="1:9" x14ac:dyDescent="0.25">
      <c r="A7" s="102"/>
      <c r="B7" s="104"/>
      <c r="C7" s="104"/>
      <c r="D7" s="104"/>
      <c r="E7" s="104"/>
      <c r="F7" s="104"/>
      <c r="G7" s="170"/>
      <c r="H7" s="170"/>
    </row>
    <row r="8" spans="1:9" x14ac:dyDescent="0.25">
      <c r="A8" s="213" t="s">
        <v>388</v>
      </c>
      <c r="B8" s="213"/>
      <c r="C8" s="213"/>
      <c r="D8" s="213"/>
      <c r="E8" s="213"/>
      <c r="F8" s="213"/>
      <c r="G8" s="213"/>
      <c r="H8" s="213"/>
      <c r="I8" s="213"/>
    </row>
    <row r="10" spans="1:9" s="105" customFormat="1" ht="64.5" customHeight="1" x14ac:dyDescent="0.25">
      <c r="A10" s="220" t="s">
        <v>292</v>
      </c>
      <c r="B10" s="220" t="s">
        <v>293</v>
      </c>
      <c r="C10" s="221" t="s">
        <v>10</v>
      </c>
      <c r="D10" s="221" t="s">
        <v>11</v>
      </c>
      <c r="E10" s="221" t="s">
        <v>12</v>
      </c>
      <c r="F10" s="221" t="s">
        <v>13</v>
      </c>
      <c r="G10" s="222" t="s">
        <v>294</v>
      </c>
      <c r="H10" s="223" t="s">
        <v>365</v>
      </c>
      <c r="I10" s="223" t="s">
        <v>366</v>
      </c>
    </row>
    <row r="11" spans="1:9" s="105" customFormat="1" ht="66" customHeight="1" x14ac:dyDescent="0.25">
      <c r="A11" s="220"/>
      <c r="B11" s="220"/>
      <c r="C11" s="221"/>
      <c r="D11" s="221"/>
      <c r="E11" s="221"/>
      <c r="F11" s="221"/>
      <c r="G11" s="222"/>
      <c r="H11" s="223"/>
      <c r="I11" s="223"/>
    </row>
    <row r="12" spans="1:9" s="108" customFormat="1" ht="20.25" customHeight="1" x14ac:dyDescent="0.2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6">
        <v>7</v>
      </c>
      <c r="H12" s="107">
        <v>8</v>
      </c>
      <c r="I12" s="107">
        <v>9</v>
      </c>
    </row>
    <row r="13" spans="1:9" ht="57" customHeight="1" x14ac:dyDescent="0.4">
      <c r="A13" s="214" t="s">
        <v>22</v>
      </c>
      <c r="B13" s="109" t="s">
        <v>199</v>
      </c>
      <c r="C13" s="109" t="s">
        <v>298</v>
      </c>
      <c r="D13" s="109" t="s">
        <v>202</v>
      </c>
      <c r="E13" s="109" t="s">
        <v>215</v>
      </c>
      <c r="F13" s="110"/>
      <c r="G13" s="111" t="s">
        <v>213</v>
      </c>
      <c r="H13" s="112">
        <f>'[2]Расчет территор'!AB10</f>
        <v>0.99860000000000004</v>
      </c>
      <c r="I13" s="112">
        <v>1</v>
      </c>
    </row>
    <row r="14" spans="1:9" ht="107.25" x14ac:dyDescent="0.4">
      <c r="A14" s="214"/>
      <c r="B14" s="109" t="s">
        <v>221</v>
      </c>
      <c r="C14" s="109" t="s">
        <v>223</v>
      </c>
      <c r="D14" s="109" t="s">
        <v>224</v>
      </c>
      <c r="E14" s="109" t="s">
        <v>225</v>
      </c>
      <c r="F14" s="110"/>
      <c r="G14" s="113" t="s">
        <v>219</v>
      </c>
      <c r="H14" s="112">
        <f>'[2]Расчет территор'!AB13</f>
        <v>0.98309999999999997</v>
      </c>
      <c r="I14" s="112">
        <v>1</v>
      </c>
    </row>
    <row r="15" spans="1:9" ht="107.25" x14ac:dyDescent="0.4">
      <c r="A15" s="214"/>
      <c r="B15" s="109" t="s">
        <v>221</v>
      </c>
      <c r="C15" s="109" t="s">
        <v>223</v>
      </c>
      <c r="D15" s="109" t="s">
        <v>224</v>
      </c>
      <c r="E15" s="109" t="s">
        <v>230</v>
      </c>
      <c r="F15" s="110"/>
      <c r="G15" s="111" t="s">
        <v>228</v>
      </c>
      <c r="H15" s="112">
        <f>'[2]Расчет территор'!AB16</f>
        <v>1.0025999999999999</v>
      </c>
      <c r="I15" s="112">
        <v>1</v>
      </c>
    </row>
    <row r="16" spans="1:9" ht="62.25" x14ac:dyDescent="0.4">
      <c r="A16" s="214"/>
      <c r="B16" s="110" t="s">
        <v>26</v>
      </c>
      <c r="C16" s="109" t="s">
        <v>43</v>
      </c>
      <c r="D16" s="109"/>
      <c r="E16" s="109"/>
      <c r="F16" s="110" t="s">
        <v>29</v>
      </c>
      <c r="G16" s="111" t="s">
        <v>41</v>
      </c>
      <c r="H16" s="112">
        <f>'[2]Расчет территор'!AB19</f>
        <v>0.99850000000000005</v>
      </c>
      <c r="I16" s="112">
        <v>0.23180999999999999</v>
      </c>
    </row>
    <row r="17" spans="1:9" ht="62.25" x14ac:dyDescent="0.4">
      <c r="A17" s="214"/>
      <c r="B17" s="110" t="s">
        <v>26</v>
      </c>
      <c r="C17" s="109" t="s">
        <v>43</v>
      </c>
      <c r="D17" s="109"/>
      <c r="E17" s="109"/>
      <c r="F17" s="110" t="s">
        <v>39</v>
      </c>
      <c r="G17" s="111" t="s">
        <v>45</v>
      </c>
      <c r="H17" s="112">
        <f>'[2]Расчет территор'!AB22</f>
        <v>0.99390000000000001</v>
      </c>
      <c r="I17" s="112">
        <v>1</v>
      </c>
    </row>
    <row r="18" spans="1:9" ht="62.25" x14ac:dyDescent="0.4">
      <c r="A18" s="214"/>
      <c r="B18" s="110" t="s">
        <v>26</v>
      </c>
      <c r="C18" s="109" t="s">
        <v>28</v>
      </c>
      <c r="D18" s="109"/>
      <c r="E18" s="109"/>
      <c r="F18" s="110" t="s">
        <v>29</v>
      </c>
      <c r="G18" s="114" t="s">
        <v>24</v>
      </c>
      <c r="H18" s="112">
        <f>'[2]Расчет территор'!AB25</f>
        <v>0.99850000000000005</v>
      </c>
      <c r="I18" s="112">
        <v>0.17004</v>
      </c>
    </row>
    <row r="19" spans="1:9" ht="73.5" customHeight="1" x14ac:dyDescent="0.4">
      <c r="A19" s="214"/>
      <c r="B19" s="110" t="s">
        <v>26</v>
      </c>
      <c r="C19" s="109" t="s">
        <v>28</v>
      </c>
      <c r="D19" s="109"/>
      <c r="E19" s="109"/>
      <c r="F19" s="110" t="s">
        <v>39</v>
      </c>
      <c r="G19" s="114" t="s">
        <v>37</v>
      </c>
      <c r="H19" s="112">
        <f>'[2]Расчет территор'!AB28</f>
        <v>0.98980000000000001</v>
      </c>
      <c r="I19" s="112">
        <v>1</v>
      </c>
    </row>
    <row r="20" spans="1:9" ht="77.25" x14ac:dyDescent="0.4">
      <c r="A20" s="214" t="s">
        <v>53</v>
      </c>
      <c r="B20" s="109" t="s">
        <v>199</v>
      </c>
      <c r="C20" s="109" t="s">
        <v>298</v>
      </c>
      <c r="D20" s="109" t="s">
        <v>202</v>
      </c>
      <c r="E20" s="109" t="s">
        <v>215</v>
      </c>
      <c r="F20" s="110"/>
      <c r="G20" s="111" t="s">
        <v>213</v>
      </c>
      <c r="H20" s="112">
        <f>'[2]Расчет территор'!AB33</f>
        <v>1.0379</v>
      </c>
      <c r="I20" s="112">
        <v>1</v>
      </c>
    </row>
    <row r="21" spans="1:9" ht="107.25" x14ac:dyDescent="0.4">
      <c r="A21" s="214"/>
      <c r="B21" s="109" t="s">
        <v>221</v>
      </c>
      <c r="C21" s="109" t="s">
        <v>223</v>
      </c>
      <c r="D21" s="109" t="s">
        <v>234</v>
      </c>
      <c r="E21" s="109" t="s">
        <v>225</v>
      </c>
      <c r="F21" s="110"/>
      <c r="G21" s="113" t="s">
        <v>232</v>
      </c>
      <c r="H21" s="112">
        <f>'[2]Расчет территор'!AB36</f>
        <v>1.0093000000000001</v>
      </c>
      <c r="I21" s="112">
        <v>1</v>
      </c>
    </row>
    <row r="22" spans="1:9" ht="107.25" x14ac:dyDescent="0.4">
      <c r="A22" s="214"/>
      <c r="B22" s="109" t="s">
        <v>221</v>
      </c>
      <c r="C22" s="109" t="s">
        <v>223</v>
      </c>
      <c r="D22" s="109" t="s">
        <v>234</v>
      </c>
      <c r="E22" s="109" t="s">
        <v>230</v>
      </c>
      <c r="F22" s="110"/>
      <c r="G22" s="111" t="s">
        <v>235</v>
      </c>
      <c r="H22" s="112">
        <f>'[2]Расчет территор'!AB39</f>
        <v>1.0135000000000001</v>
      </c>
      <c r="I22" s="112">
        <v>1</v>
      </c>
    </row>
    <row r="23" spans="1:9" ht="67.5" customHeight="1" x14ac:dyDescent="0.4">
      <c r="A23" s="214"/>
      <c r="B23" s="110" t="s">
        <v>26</v>
      </c>
      <c r="C23" s="115" t="s">
        <v>58</v>
      </c>
      <c r="D23" s="109"/>
      <c r="E23" s="109"/>
      <c r="F23" s="110" t="s">
        <v>29</v>
      </c>
      <c r="G23" s="111" t="s">
        <v>56</v>
      </c>
      <c r="H23" s="112">
        <f>'[2]Расчет территор'!AB42</f>
        <v>1.0012000000000001</v>
      </c>
      <c r="I23" s="112">
        <v>0.13902</v>
      </c>
    </row>
    <row r="24" spans="1:9" ht="32.25" x14ac:dyDescent="0.4">
      <c r="A24" s="214"/>
      <c r="B24" s="110" t="s">
        <v>26</v>
      </c>
      <c r="C24" s="115" t="s">
        <v>50</v>
      </c>
      <c r="D24" s="109"/>
      <c r="E24" s="109"/>
      <c r="F24" s="110" t="s">
        <v>51</v>
      </c>
      <c r="G24" s="111" t="s">
        <v>48</v>
      </c>
      <c r="H24" s="112">
        <f>'[2]Расчет территор'!AB45</f>
        <v>1.0082</v>
      </c>
      <c r="I24" s="112">
        <v>6.8339999999999998E-2</v>
      </c>
    </row>
    <row r="25" spans="1:9" ht="62.25" x14ac:dyDescent="0.4">
      <c r="A25" s="214"/>
      <c r="B25" s="110" t="s">
        <v>26</v>
      </c>
      <c r="C25" s="115" t="s">
        <v>50</v>
      </c>
      <c r="D25" s="109"/>
      <c r="E25" s="109"/>
      <c r="F25" s="110" t="s">
        <v>29</v>
      </c>
      <c r="G25" s="111" t="s">
        <v>54</v>
      </c>
      <c r="H25" s="112">
        <f>'[2]Расчет территор'!AB48</f>
        <v>1.0014000000000001</v>
      </c>
      <c r="I25" s="112">
        <v>0.10777</v>
      </c>
    </row>
    <row r="26" spans="1:9" ht="77.25" x14ac:dyDescent="0.4">
      <c r="A26" s="215" t="s">
        <v>59</v>
      </c>
      <c r="B26" s="109" t="s">
        <v>199</v>
      </c>
      <c r="C26" s="109" t="s">
        <v>298</v>
      </c>
      <c r="D26" s="109" t="s">
        <v>202</v>
      </c>
      <c r="E26" s="109" t="s">
        <v>215</v>
      </c>
      <c r="F26" s="110"/>
      <c r="G26" s="111" t="s">
        <v>213</v>
      </c>
      <c r="H26" s="112">
        <f>'[2]Расчет территор'!AB53</f>
        <v>1.306</v>
      </c>
      <c r="I26" s="112">
        <v>1</v>
      </c>
    </row>
    <row r="27" spans="1:9" ht="107.25" x14ac:dyDescent="0.4">
      <c r="A27" s="216"/>
      <c r="B27" s="109" t="s">
        <v>221</v>
      </c>
      <c r="C27" s="109" t="s">
        <v>223</v>
      </c>
      <c r="D27" s="109" t="s">
        <v>246</v>
      </c>
      <c r="E27" s="109" t="s">
        <v>225</v>
      </c>
      <c r="F27" s="110"/>
      <c r="G27" s="113" t="s">
        <v>244</v>
      </c>
      <c r="H27" s="112">
        <f>'[2]Расчет территор'!AB56</f>
        <v>1.0707</v>
      </c>
      <c r="I27" s="112">
        <v>1</v>
      </c>
    </row>
    <row r="28" spans="1:9" ht="107.25" x14ac:dyDescent="0.4">
      <c r="A28" s="216"/>
      <c r="B28" s="109" t="s">
        <v>221</v>
      </c>
      <c r="C28" s="109" t="s">
        <v>223</v>
      </c>
      <c r="D28" s="109" t="s">
        <v>246</v>
      </c>
      <c r="E28" s="109" t="s">
        <v>230</v>
      </c>
      <c r="F28" s="110"/>
      <c r="G28" s="113" t="s">
        <v>247</v>
      </c>
      <c r="H28" s="112">
        <f>'[2]Расчет территор'!AB59</f>
        <v>1.4646999999999999</v>
      </c>
      <c r="I28" s="112">
        <v>1</v>
      </c>
    </row>
    <row r="29" spans="1:9" ht="86.25" customHeight="1" x14ac:dyDescent="0.4">
      <c r="A29" s="216"/>
      <c r="B29" s="109" t="s">
        <v>221</v>
      </c>
      <c r="C29" s="109" t="s">
        <v>223</v>
      </c>
      <c r="D29" s="109" t="s">
        <v>252</v>
      </c>
      <c r="E29" s="109" t="s">
        <v>225</v>
      </c>
      <c r="F29" s="110"/>
      <c r="G29" s="116" t="s">
        <v>250</v>
      </c>
      <c r="H29" s="112">
        <f>'[2]Расчет территор'!AB62</f>
        <v>1.1552</v>
      </c>
      <c r="I29" s="112">
        <v>1</v>
      </c>
    </row>
    <row r="30" spans="1:9" ht="107.25" x14ac:dyDescent="0.4">
      <c r="A30" s="216"/>
      <c r="B30" s="109" t="s">
        <v>221</v>
      </c>
      <c r="C30" s="109" t="s">
        <v>223</v>
      </c>
      <c r="D30" s="109" t="s">
        <v>252</v>
      </c>
      <c r="E30" s="109" t="s">
        <v>230</v>
      </c>
      <c r="F30" s="110"/>
      <c r="G30" s="117" t="s">
        <v>254</v>
      </c>
      <c r="H30" s="112">
        <f>'[2]Расчет территор'!AB65</f>
        <v>1.1866000000000001</v>
      </c>
      <c r="I30" s="112">
        <v>1</v>
      </c>
    </row>
    <row r="31" spans="1:9" ht="62.25" x14ac:dyDescent="0.4">
      <c r="A31" s="216"/>
      <c r="B31" s="110" t="s">
        <v>26</v>
      </c>
      <c r="C31" s="115" t="s">
        <v>67</v>
      </c>
      <c r="D31" s="109"/>
      <c r="E31" s="109"/>
      <c r="F31" s="110" t="s">
        <v>29</v>
      </c>
      <c r="G31" s="111" t="s">
        <v>65</v>
      </c>
      <c r="H31" s="112">
        <f>'[2]Расчет территор'!AB68</f>
        <v>1.0091000000000001</v>
      </c>
      <c r="I31" s="112">
        <v>0.12903999999999999</v>
      </c>
    </row>
    <row r="32" spans="1:9" ht="32.25" x14ac:dyDescent="0.4">
      <c r="A32" s="216"/>
      <c r="B32" s="110" t="s">
        <v>26</v>
      </c>
      <c r="C32" s="115" t="s">
        <v>62</v>
      </c>
      <c r="D32" s="109"/>
      <c r="E32" s="109"/>
      <c r="F32" s="110" t="s">
        <v>51</v>
      </c>
      <c r="G32" s="111" t="s">
        <v>60</v>
      </c>
      <c r="H32" s="112">
        <f>'[2]Расчет территор'!AB71</f>
        <v>1.0740000000000001</v>
      </c>
      <c r="I32" s="112">
        <v>0.12191</v>
      </c>
    </row>
    <row r="33" spans="1:9" ht="62.25" x14ac:dyDescent="0.4">
      <c r="A33" s="217"/>
      <c r="B33" s="110" t="s">
        <v>26</v>
      </c>
      <c r="C33" s="115" t="s">
        <v>62</v>
      </c>
      <c r="D33" s="109"/>
      <c r="E33" s="109"/>
      <c r="F33" s="110" t="s">
        <v>29</v>
      </c>
      <c r="G33" s="31" t="s">
        <v>63</v>
      </c>
      <c r="H33" s="112">
        <f>'[2]Расчет территор'!AB74</f>
        <v>1.0087999999999999</v>
      </c>
      <c r="I33" s="118">
        <v>0.13339999999999999</v>
      </c>
    </row>
    <row r="34" spans="1:9" ht="77.25" x14ac:dyDescent="0.4">
      <c r="A34" s="214" t="s">
        <v>68</v>
      </c>
      <c r="B34" s="109" t="s">
        <v>199</v>
      </c>
      <c r="C34" s="109" t="s">
        <v>298</v>
      </c>
      <c r="D34" s="109" t="s">
        <v>202</v>
      </c>
      <c r="E34" s="109" t="s">
        <v>215</v>
      </c>
      <c r="F34" s="110"/>
      <c r="G34" s="111" t="s">
        <v>213</v>
      </c>
      <c r="H34" s="112">
        <f>'[2]Расчет территор'!AB79</f>
        <v>1.0418000000000001</v>
      </c>
      <c r="I34" s="112">
        <v>1</v>
      </c>
    </row>
    <row r="35" spans="1:9" ht="107.25" x14ac:dyDescent="0.4">
      <c r="A35" s="214"/>
      <c r="B35" s="109" t="s">
        <v>221</v>
      </c>
      <c r="C35" s="109" t="s">
        <v>223</v>
      </c>
      <c r="D35" s="109" t="s">
        <v>246</v>
      </c>
      <c r="E35" s="109" t="s">
        <v>225</v>
      </c>
      <c r="F35" s="110"/>
      <c r="G35" s="113" t="s">
        <v>244</v>
      </c>
      <c r="H35" s="112">
        <f>'[2]Расчет территор'!AB82</f>
        <v>1.0273000000000001</v>
      </c>
      <c r="I35" s="112">
        <v>1</v>
      </c>
    </row>
    <row r="36" spans="1:9" ht="107.25" x14ac:dyDescent="0.4">
      <c r="A36" s="214"/>
      <c r="B36" s="109" t="s">
        <v>221</v>
      </c>
      <c r="C36" s="109" t="s">
        <v>223</v>
      </c>
      <c r="D36" s="109" t="s">
        <v>246</v>
      </c>
      <c r="E36" s="109" t="s">
        <v>230</v>
      </c>
      <c r="F36" s="110"/>
      <c r="G36" s="113" t="s">
        <v>247</v>
      </c>
      <c r="H36" s="112">
        <f>'[2]Расчет территор'!AB85</f>
        <v>1.028</v>
      </c>
      <c r="I36" s="112">
        <v>1</v>
      </c>
    </row>
    <row r="37" spans="1:9" ht="32.25" x14ac:dyDescent="0.4">
      <c r="A37" s="214"/>
      <c r="B37" s="109" t="s">
        <v>72</v>
      </c>
      <c r="C37" s="115" t="s">
        <v>74</v>
      </c>
      <c r="D37" s="109"/>
      <c r="E37" s="109"/>
      <c r="F37" s="110" t="s">
        <v>51</v>
      </c>
      <c r="G37" s="31" t="s">
        <v>70</v>
      </c>
      <c r="H37" s="112">
        <f>'[2]Расчет территор'!AB88</f>
        <v>0.99780000000000002</v>
      </c>
      <c r="I37" s="112">
        <v>9.7900000000000001E-2</v>
      </c>
    </row>
    <row r="38" spans="1:9" ht="62.25" x14ac:dyDescent="0.4">
      <c r="A38" s="214"/>
      <c r="B38" s="109" t="s">
        <v>72</v>
      </c>
      <c r="C38" s="115" t="s">
        <v>74</v>
      </c>
      <c r="D38" s="109"/>
      <c r="E38" s="109"/>
      <c r="F38" s="110" t="s">
        <v>29</v>
      </c>
      <c r="G38" s="111" t="s">
        <v>75</v>
      </c>
      <c r="H38" s="112">
        <f>'[2]Расчет территор'!AB91</f>
        <v>1.0019</v>
      </c>
      <c r="I38" s="112">
        <v>0.13639000000000001</v>
      </c>
    </row>
    <row r="39" spans="1:9" ht="62.25" x14ac:dyDescent="0.4">
      <c r="A39" s="214"/>
      <c r="B39" s="109" t="s">
        <v>72</v>
      </c>
      <c r="C39" s="115" t="s">
        <v>74</v>
      </c>
      <c r="D39" s="109"/>
      <c r="E39" s="109"/>
      <c r="F39" s="110" t="s">
        <v>39</v>
      </c>
      <c r="G39" s="111" t="s">
        <v>78</v>
      </c>
      <c r="H39" s="112">
        <f>'[2]Расчет территор'!AB94</f>
        <v>1.0327</v>
      </c>
      <c r="I39" s="112">
        <v>1</v>
      </c>
    </row>
    <row r="40" spans="1:9" ht="62.25" x14ac:dyDescent="0.4">
      <c r="A40" s="214"/>
      <c r="B40" s="110" t="s">
        <v>26</v>
      </c>
      <c r="C40" s="109" t="s">
        <v>82</v>
      </c>
      <c r="D40" s="109"/>
      <c r="E40" s="109"/>
      <c r="F40" s="110" t="s">
        <v>29</v>
      </c>
      <c r="G40" s="111" t="s">
        <v>80</v>
      </c>
      <c r="H40" s="112">
        <f>'[2]Расчет территор'!AB97</f>
        <v>1.0044999999999999</v>
      </c>
      <c r="I40" s="112">
        <v>0.13639000000000001</v>
      </c>
    </row>
    <row r="41" spans="1:9" ht="32.25" x14ac:dyDescent="0.4">
      <c r="A41" s="214" t="s">
        <v>83</v>
      </c>
      <c r="B41" s="109" t="s">
        <v>26</v>
      </c>
      <c r="C41" s="109" t="s">
        <v>86</v>
      </c>
      <c r="D41" s="109"/>
      <c r="E41" s="109"/>
      <c r="F41" s="110" t="s">
        <v>51</v>
      </c>
      <c r="G41" s="111" t="s">
        <v>84</v>
      </c>
      <c r="H41" s="112">
        <f>'[2]Расчет территор'!AB102</f>
        <v>1.0075000000000001</v>
      </c>
      <c r="I41" s="112">
        <v>0.20918</v>
      </c>
    </row>
    <row r="42" spans="1:9" ht="62.25" x14ac:dyDescent="0.4">
      <c r="A42" s="214"/>
      <c r="B42" s="109" t="s">
        <v>26</v>
      </c>
      <c r="C42" s="109" t="s">
        <v>86</v>
      </c>
      <c r="D42" s="109"/>
      <c r="E42" s="109"/>
      <c r="F42" s="110" t="s">
        <v>29</v>
      </c>
      <c r="G42" s="111" t="s">
        <v>87</v>
      </c>
      <c r="H42" s="112">
        <f>'[2]Расчет территор'!AB105</f>
        <v>1.0035000000000001</v>
      </c>
      <c r="I42" s="112">
        <v>0.16508</v>
      </c>
    </row>
    <row r="43" spans="1:9" ht="62.25" x14ac:dyDescent="0.4">
      <c r="A43" s="214"/>
      <c r="B43" s="109" t="s">
        <v>26</v>
      </c>
      <c r="C43" s="109" t="s">
        <v>86</v>
      </c>
      <c r="D43" s="109"/>
      <c r="E43" s="109"/>
      <c r="F43" s="109" t="s">
        <v>39</v>
      </c>
      <c r="G43" s="111" t="s">
        <v>89</v>
      </c>
      <c r="H43" s="112">
        <f>'[2]Расчет территор'!AB108</f>
        <v>1.0098</v>
      </c>
      <c r="I43" s="112">
        <v>1</v>
      </c>
    </row>
    <row r="44" spans="1:9" ht="47.25" x14ac:dyDescent="0.4">
      <c r="A44" s="214"/>
      <c r="B44" s="109" t="s">
        <v>26</v>
      </c>
      <c r="C44" s="109" t="s">
        <v>86</v>
      </c>
      <c r="D44" s="109"/>
      <c r="E44" s="109"/>
      <c r="F44" s="109" t="s">
        <v>93</v>
      </c>
      <c r="G44" s="111" t="s">
        <v>91</v>
      </c>
      <c r="H44" s="112">
        <f>'[2]Расчет территор'!AB111</f>
        <v>0.97109999999999996</v>
      </c>
      <c r="I44" s="112">
        <v>1</v>
      </c>
    </row>
    <row r="45" spans="1:9" ht="77.25" x14ac:dyDescent="0.4">
      <c r="A45" s="214" t="s">
        <v>95</v>
      </c>
      <c r="B45" s="109" t="s">
        <v>199</v>
      </c>
      <c r="C45" s="109" t="s">
        <v>298</v>
      </c>
      <c r="D45" s="109" t="s">
        <v>202</v>
      </c>
      <c r="E45" s="109" t="s">
        <v>215</v>
      </c>
      <c r="F45" s="110"/>
      <c r="G45" s="111" t="s">
        <v>213</v>
      </c>
      <c r="H45" s="112">
        <f>'[2]Расчет территор'!AB116</f>
        <v>1.0382</v>
      </c>
      <c r="I45" s="112">
        <v>1</v>
      </c>
    </row>
    <row r="46" spans="1:9" ht="107.25" x14ac:dyDescent="0.4">
      <c r="A46" s="214"/>
      <c r="B46" s="109" t="s">
        <v>221</v>
      </c>
      <c r="C46" s="109" t="s">
        <v>223</v>
      </c>
      <c r="D46" s="109" t="s">
        <v>240</v>
      </c>
      <c r="E46" s="109" t="s">
        <v>225</v>
      </c>
      <c r="F46" s="110"/>
      <c r="G46" s="111" t="s">
        <v>238</v>
      </c>
      <c r="H46" s="112">
        <f>'[2]Расчет территор'!AB119</f>
        <v>1.0062</v>
      </c>
      <c r="I46" s="112">
        <v>1</v>
      </c>
    </row>
    <row r="47" spans="1:9" ht="107.25" x14ac:dyDescent="0.4">
      <c r="A47" s="214"/>
      <c r="B47" s="109" t="s">
        <v>221</v>
      </c>
      <c r="C47" s="109" t="s">
        <v>223</v>
      </c>
      <c r="D47" s="109" t="s">
        <v>240</v>
      </c>
      <c r="E47" s="109" t="s">
        <v>230</v>
      </c>
      <c r="F47" s="110"/>
      <c r="G47" s="111" t="s">
        <v>241</v>
      </c>
      <c r="H47" s="112">
        <f>'[2]Расчет территор'!AB122</f>
        <v>1.0303</v>
      </c>
      <c r="I47" s="112">
        <v>1</v>
      </c>
    </row>
    <row r="48" spans="1:9" ht="107.25" x14ac:dyDescent="0.4">
      <c r="A48" s="214"/>
      <c r="B48" s="109" t="s">
        <v>221</v>
      </c>
      <c r="C48" s="109" t="s">
        <v>223</v>
      </c>
      <c r="D48" s="109" t="s">
        <v>252</v>
      </c>
      <c r="E48" s="109" t="s">
        <v>225</v>
      </c>
      <c r="F48" s="110"/>
      <c r="G48" s="116" t="s">
        <v>250</v>
      </c>
      <c r="H48" s="112">
        <f>'[2]Расчет территор'!AB125</f>
        <v>1.0096000000000001</v>
      </c>
      <c r="I48" s="112">
        <v>1</v>
      </c>
    </row>
    <row r="49" spans="1:9" ht="107.25" x14ac:dyDescent="0.4">
      <c r="A49" s="214"/>
      <c r="B49" s="109" t="s">
        <v>221</v>
      </c>
      <c r="C49" s="109" t="s">
        <v>223</v>
      </c>
      <c r="D49" s="109" t="s">
        <v>252</v>
      </c>
      <c r="E49" s="109" t="s">
        <v>230</v>
      </c>
      <c r="F49" s="110"/>
      <c r="G49" s="117" t="s">
        <v>254</v>
      </c>
      <c r="H49" s="112">
        <f>'[2]Расчет территор'!AB128</f>
        <v>1.0214000000000001</v>
      </c>
      <c r="I49" s="112">
        <v>1</v>
      </c>
    </row>
    <row r="50" spans="1:9" ht="62.25" x14ac:dyDescent="0.4">
      <c r="A50" s="214"/>
      <c r="B50" s="110" t="s">
        <v>26</v>
      </c>
      <c r="C50" s="110" t="s">
        <v>98</v>
      </c>
      <c r="D50" s="110"/>
      <c r="E50" s="110"/>
      <c r="F50" s="110" t="s">
        <v>29</v>
      </c>
      <c r="G50" s="111" t="s">
        <v>96</v>
      </c>
      <c r="H50" s="112">
        <f>'[2]Расчет территор'!AB131</f>
        <v>1.0004</v>
      </c>
      <c r="I50" s="112">
        <v>0.14990999999999999</v>
      </c>
    </row>
    <row r="51" spans="1:9" ht="62.25" x14ac:dyDescent="0.4">
      <c r="A51" s="214"/>
      <c r="B51" s="110" t="s">
        <v>26</v>
      </c>
      <c r="C51" s="110" t="s">
        <v>98</v>
      </c>
      <c r="D51" s="110"/>
      <c r="E51" s="110"/>
      <c r="F51" s="110" t="s">
        <v>39</v>
      </c>
      <c r="G51" s="111" t="s">
        <v>99</v>
      </c>
      <c r="H51" s="112">
        <f>'[2]Расчет территор'!AB134</f>
        <v>0.99780000000000002</v>
      </c>
      <c r="I51" s="112">
        <v>1</v>
      </c>
    </row>
    <row r="52" spans="1:9" ht="62.25" x14ac:dyDescent="0.4">
      <c r="A52" s="214"/>
      <c r="B52" s="110" t="s">
        <v>26</v>
      </c>
      <c r="C52" s="110" t="s">
        <v>104</v>
      </c>
      <c r="D52" s="110"/>
      <c r="E52" s="110"/>
      <c r="F52" s="110" t="s">
        <v>29</v>
      </c>
      <c r="G52" s="111" t="s">
        <v>102</v>
      </c>
      <c r="H52" s="112">
        <f>'[2]Расчет территор'!AB137</f>
        <v>1.0013000000000001</v>
      </c>
      <c r="I52" s="112">
        <v>0.14169000000000001</v>
      </c>
    </row>
    <row r="53" spans="1:9" ht="62.25" x14ac:dyDescent="0.4">
      <c r="A53" s="214"/>
      <c r="B53" s="110" t="s">
        <v>26</v>
      </c>
      <c r="C53" s="110" t="s">
        <v>104</v>
      </c>
      <c r="D53" s="110"/>
      <c r="E53" s="110"/>
      <c r="F53" s="110" t="s">
        <v>39</v>
      </c>
      <c r="G53" s="111" t="s">
        <v>105</v>
      </c>
      <c r="H53" s="112">
        <f>'[2]Расчет территор'!AB140</f>
        <v>0.99199999999999999</v>
      </c>
      <c r="I53" s="112">
        <v>1</v>
      </c>
    </row>
    <row r="54" spans="1:9" ht="77.25" x14ac:dyDescent="0.4">
      <c r="A54" s="214" t="s">
        <v>107</v>
      </c>
      <c r="B54" s="109" t="s">
        <v>199</v>
      </c>
      <c r="C54" s="109" t="s">
        <v>298</v>
      </c>
      <c r="D54" s="109" t="s">
        <v>202</v>
      </c>
      <c r="E54" s="109" t="s">
        <v>215</v>
      </c>
      <c r="F54" s="110"/>
      <c r="G54" s="111" t="s">
        <v>213</v>
      </c>
      <c r="H54" s="112">
        <f>'[2]Расчет территор'!AB145</f>
        <v>1.0375000000000001</v>
      </c>
      <c r="I54" s="112">
        <v>1</v>
      </c>
    </row>
    <row r="55" spans="1:9" ht="107.25" x14ac:dyDescent="0.4">
      <c r="A55" s="214"/>
      <c r="B55" s="109" t="s">
        <v>221</v>
      </c>
      <c r="C55" s="109" t="s">
        <v>223</v>
      </c>
      <c r="D55" s="109" t="s">
        <v>252</v>
      </c>
      <c r="E55" s="109" t="s">
        <v>225</v>
      </c>
      <c r="F55" s="110"/>
      <c r="G55" s="116" t="s">
        <v>250</v>
      </c>
      <c r="H55" s="112">
        <f>'[2]Расчет территор'!AB148</f>
        <v>1.0226999999999999</v>
      </c>
      <c r="I55" s="112">
        <v>1</v>
      </c>
    </row>
    <row r="56" spans="1:9" ht="107.25" x14ac:dyDescent="0.4">
      <c r="A56" s="214"/>
      <c r="B56" s="109" t="s">
        <v>221</v>
      </c>
      <c r="C56" s="109" t="s">
        <v>223</v>
      </c>
      <c r="D56" s="109" t="s">
        <v>252</v>
      </c>
      <c r="E56" s="109" t="s">
        <v>230</v>
      </c>
      <c r="F56" s="110"/>
      <c r="G56" s="117" t="s">
        <v>254</v>
      </c>
      <c r="H56" s="112">
        <f>'[2]Расчет территор'!AB151</f>
        <v>1.0368999999999999</v>
      </c>
      <c r="I56" s="112">
        <v>1</v>
      </c>
    </row>
    <row r="57" spans="1:9" ht="32.25" x14ac:dyDescent="0.4">
      <c r="A57" s="214"/>
      <c r="B57" s="110" t="s">
        <v>26</v>
      </c>
      <c r="C57" s="110" t="s">
        <v>299</v>
      </c>
      <c r="D57" s="109"/>
      <c r="E57" s="109"/>
      <c r="F57" s="110" t="s">
        <v>51</v>
      </c>
      <c r="G57" s="111" t="s">
        <v>108</v>
      </c>
      <c r="H57" s="112">
        <f>'[2]Расчет территор'!AB154</f>
        <v>1.0065999999999999</v>
      </c>
      <c r="I57" s="112">
        <v>0.38452999999999998</v>
      </c>
    </row>
    <row r="58" spans="1:9" ht="62.25" x14ac:dyDescent="0.4">
      <c r="A58" s="214"/>
      <c r="B58" s="110" t="s">
        <v>26</v>
      </c>
      <c r="C58" s="110" t="s">
        <v>299</v>
      </c>
      <c r="D58" s="109"/>
      <c r="E58" s="109"/>
      <c r="F58" s="110" t="s">
        <v>29</v>
      </c>
      <c r="G58" s="111" t="s">
        <v>111</v>
      </c>
      <c r="H58" s="112">
        <f>'[2]Расчет территор'!AB157</f>
        <v>1.0037</v>
      </c>
      <c r="I58" s="112">
        <v>0.27429999999999999</v>
      </c>
    </row>
    <row r="59" spans="1:9" ht="62.25" x14ac:dyDescent="0.4">
      <c r="A59" s="214"/>
      <c r="B59" s="110" t="s">
        <v>26</v>
      </c>
      <c r="C59" s="110" t="s">
        <v>299</v>
      </c>
      <c r="D59" s="109"/>
      <c r="E59" s="109"/>
      <c r="F59" s="109" t="s">
        <v>39</v>
      </c>
      <c r="G59" s="111" t="s">
        <v>113</v>
      </c>
      <c r="H59" s="112">
        <f>'[2]Расчет территор'!AB160</f>
        <v>0.99790000000000001</v>
      </c>
      <c r="I59" s="112">
        <v>1</v>
      </c>
    </row>
    <row r="60" spans="1:9" ht="62.25" x14ac:dyDescent="0.4">
      <c r="A60" s="214"/>
      <c r="B60" s="110" t="s">
        <v>26</v>
      </c>
      <c r="C60" s="110" t="s">
        <v>117</v>
      </c>
      <c r="D60" s="110"/>
      <c r="E60" s="110"/>
      <c r="F60" s="110" t="s">
        <v>29</v>
      </c>
      <c r="G60" s="111" t="s">
        <v>115</v>
      </c>
      <c r="H60" s="112">
        <f>'[2]Расчет территор'!AB163</f>
        <v>0.998</v>
      </c>
      <c r="I60" s="112">
        <v>0.21514</v>
      </c>
    </row>
    <row r="61" spans="1:9" ht="62.25" x14ac:dyDescent="0.4">
      <c r="A61" s="214"/>
      <c r="B61" s="110" t="s">
        <v>26</v>
      </c>
      <c r="C61" s="110" t="s">
        <v>117</v>
      </c>
      <c r="D61" s="110"/>
      <c r="E61" s="110"/>
      <c r="F61" s="109" t="s">
        <v>39</v>
      </c>
      <c r="G61" s="111" t="s">
        <v>118</v>
      </c>
      <c r="H61" s="112">
        <f>'[2]Расчет территор'!AB166</f>
        <v>0.98440000000000005</v>
      </c>
      <c r="I61" s="112">
        <v>1</v>
      </c>
    </row>
    <row r="62" spans="1:9" ht="77.25" x14ac:dyDescent="0.4">
      <c r="A62" s="214" t="s">
        <v>300</v>
      </c>
      <c r="B62" s="109" t="s">
        <v>199</v>
      </c>
      <c r="C62" s="109" t="s">
        <v>298</v>
      </c>
      <c r="D62" s="109" t="s">
        <v>202</v>
      </c>
      <c r="E62" s="109" t="s">
        <v>215</v>
      </c>
      <c r="F62" s="110"/>
      <c r="G62" s="111" t="s">
        <v>213</v>
      </c>
      <c r="H62" s="112">
        <f>'[2]Расчет территор'!AB171</f>
        <v>1.1257999999999999</v>
      </c>
      <c r="I62" s="112">
        <v>1</v>
      </c>
    </row>
    <row r="63" spans="1:9" ht="107.25" x14ac:dyDescent="0.4">
      <c r="A63" s="214"/>
      <c r="B63" s="109" t="s">
        <v>221</v>
      </c>
      <c r="C63" s="109" t="s">
        <v>223</v>
      </c>
      <c r="D63" s="109" t="s">
        <v>234</v>
      </c>
      <c r="E63" s="109" t="s">
        <v>225</v>
      </c>
      <c r="F63" s="110"/>
      <c r="G63" s="113" t="s">
        <v>244</v>
      </c>
      <c r="H63" s="112">
        <f>'[2]Расчет территор'!AB174</f>
        <v>1.0746</v>
      </c>
      <c r="I63" s="112">
        <v>1</v>
      </c>
    </row>
    <row r="64" spans="1:9" ht="107.25" x14ac:dyDescent="0.4">
      <c r="A64" s="214"/>
      <c r="B64" s="109" t="s">
        <v>221</v>
      </c>
      <c r="C64" s="109" t="s">
        <v>223</v>
      </c>
      <c r="D64" s="109" t="s">
        <v>234</v>
      </c>
      <c r="E64" s="109" t="s">
        <v>230</v>
      </c>
      <c r="F64" s="110"/>
      <c r="G64" s="113" t="s">
        <v>247</v>
      </c>
      <c r="H64" s="112">
        <f>'[2]Расчет территор'!AB177</f>
        <v>1.1097999999999999</v>
      </c>
      <c r="I64" s="112">
        <v>1</v>
      </c>
    </row>
    <row r="65" spans="1:9" ht="107.25" x14ac:dyDescent="0.4">
      <c r="A65" s="214"/>
      <c r="B65" s="109" t="s">
        <v>221</v>
      </c>
      <c r="C65" s="109" t="s">
        <v>223</v>
      </c>
      <c r="D65" s="109" t="s">
        <v>240</v>
      </c>
      <c r="E65" s="109" t="s">
        <v>225</v>
      </c>
      <c r="F65" s="110"/>
      <c r="G65" s="111" t="s">
        <v>238</v>
      </c>
      <c r="H65" s="112">
        <f>'[2]Расчет территор'!AB180</f>
        <v>1.0689</v>
      </c>
      <c r="I65" s="112">
        <v>1</v>
      </c>
    </row>
    <row r="66" spans="1:9" ht="107.25" x14ac:dyDescent="0.4">
      <c r="A66" s="214"/>
      <c r="B66" s="109" t="s">
        <v>221</v>
      </c>
      <c r="C66" s="109" t="s">
        <v>223</v>
      </c>
      <c r="D66" s="109" t="s">
        <v>240</v>
      </c>
      <c r="E66" s="109" t="s">
        <v>230</v>
      </c>
      <c r="F66" s="110"/>
      <c r="G66" s="111" t="s">
        <v>241</v>
      </c>
      <c r="H66" s="112">
        <f>'[2]Расчет территор'!AB183</f>
        <v>1.1088</v>
      </c>
      <c r="I66" s="112">
        <v>1</v>
      </c>
    </row>
    <row r="67" spans="1:9" ht="32.25" x14ac:dyDescent="0.4">
      <c r="A67" s="214"/>
      <c r="B67" s="110" t="s">
        <v>26</v>
      </c>
      <c r="C67" s="115" t="s">
        <v>50</v>
      </c>
      <c r="D67" s="109"/>
      <c r="E67" s="109"/>
      <c r="F67" s="110" t="s">
        <v>51</v>
      </c>
      <c r="G67" s="111" t="s">
        <v>48</v>
      </c>
      <c r="H67" s="112">
        <f>'[2]Расчет территор'!AB186</f>
        <v>1.0114000000000001</v>
      </c>
      <c r="I67" s="112">
        <v>6.8339999999999998E-2</v>
      </c>
    </row>
    <row r="68" spans="1:9" ht="62.25" x14ac:dyDescent="0.4">
      <c r="A68" s="214"/>
      <c r="B68" s="110" t="s">
        <v>26</v>
      </c>
      <c r="C68" s="110" t="s">
        <v>104</v>
      </c>
      <c r="D68" s="110"/>
      <c r="E68" s="110"/>
      <c r="F68" s="110" t="s">
        <v>29</v>
      </c>
      <c r="G68" s="111" t="s">
        <v>102</v>
      </c>
      <c r="H68" s="112">
        <f>'[2]Расчет территор'!AB189</f>
        <v>1.0032000000000001</v>
      </c>
      <c r="I68" s="112">
        <v>0.14169000000000001</v>
      </c>
    </row>
    <row r="69" spans="1:9" ht="77.25" x14ac:dyDescent="0.4">
      <c r="A69" s="214" t="s">
        <v>120</v>
      </c>
      <c r="B69" s="109" t="s">
        <v>199</v>
      </c>
      <c r="C69" s="109" t="s">
        <v>298</v>
      </c>
      <c r="D69" s="109" t="s">
        <v>202</v>
      </c>
      <c r="E69" s="109" t="s">
        <v>215</v>
      </c>
      <c r="F69" s="110"/>
      <c r="G69" s="111" t="s">
        <v>213</v>
      </c>
      <c r="H69" s="112">
        <f>'[2]Расчет территор'!AB194</f>
        <v>1.0339</v>
      </c>
      <c r="I69" s="112">
        <v>1</v>
      </c>
    </row>
    <row r="70" spans="1:9" ht="107.25" x14ac:dyDescent="0.4">
      <c r="A70" s="214"/>
      <c r="B70" s="109" t="s">
        <v>221</v>
      </c>
      <c r="C70" s="109" t="s">
        <v>223</v>
      </c>
      <c r="D70" s="109" t="s">
        <v>240</v>
      </c>
      <c r="E70" s="109" t="s">
        <v>225</v>
      </c>
      <c r="F70" s="110"/>
      <c r="G70" s="111" t="s">
        <v>238</v>
      </c>
      <c r="H70" s="112">
        <f>'[2]Расчет территор'!AB197</f>
        <v>1.0092000000000001</v>
      </c>
      <c r="I70" s="112">
        <v>1</v>
      </c>
    </row>
    <row r="71" spans="1:9" ht="107.25" x14ac:dyDescent="0.4">
      <c r="A71" s="214"/>
      <c r="B71" s="109" t="s">
        <v>221</v>
      </c>
      <c r="C71" s="109" t="s">
        <v>223</v>
      </c>
      <c r="D71" s="109" t="s">
        <v>240</v>
      </c>
      <c r="E71" s="109" t="s">
        <v>230</v>
      </c>
      <c r="F71" s="110"/>
      <c r="G71" s="111" t="s">
        <v>241</v>
      </c>
      <c r="H71" s="112">
        <f>'[2]Расчет территор'!AB200</f>
        <v>1.0181</v>
      </c>
      <c r="I71" s="112">
        <v>1</v>
      </c>
    </row>
    <row r="72" spans="1:9" ht="62.25" x14ac:dyDescent="0.4">
      <c r="A72" s="214"/>
      <c r="B72" s="109" t="s">
        <v>26</v>
      </c>
      <c r="C72" s="109" t="s">
        <v>128</v>
      </c>
      <c r="D72" s="109"/>
      <c r="E72" s="109"/>
      <c r="F72" s="110" t="s">
        <v>29</v>
      </c>
      <c r="G72" s="111" t="s">
        <v>126</v>
      </c>
      <c r="H72" s="112">
        <f>'[2]Расчет территор'!AB203</f>
        <v>1.0023</v>
      </c>
      <c r="I72" s="112">
        <v>0.16211999999999999</v>
      </c>
    </row>
    <row r="73" spans="1:9" ht="62.25" x14ac:dyDescent="0.4">
      <c r="A73" s="214"/>
      <c r="B73" s="109" t="s">
        <v>26</v>
      </c>
      <c r="C73" s="109" t="s">
        <v>123</v>
      </c>
      <c r="D73" s="109"/>
      <c r="E73" s="109"/>
      <c r="F73" s="110" t="s">
        <v>29</v>
      </c>
      <c r="G73" s="111" t="s">
        <v>121</v>
      </c>
      <c r="H73" s="112">
        <f>'[2]Расчет территор'!AB206</f>
        <v>1.0015000000000001</v>
      </c>
      <c r="I73" s="112">
        <v>0.14197000000000001</v>
      </c>
    </row>
    <row r="74" spans="1:9" ht="62.25" x14ac:dyDescent="0.4">
      <c r="A74" s="214"/>
      <c r="B74" s="109" t="s">
        <v>26</v>
      </c>
      <c r="C74" s="109" t="s">
        <v>123</v>
      </c>
      <c r="D74" s="109"/>
      <c r="E74" s="109"/>
      <c r="F74" s="109" t="s">
        <v>39</v>
      </c>
      <c r="G74" s="111" t="s">
        <v>124</v>
      </c>
      <c r="H74" s="112">
        <f>'[2]Расчет территор'!AB209</f>
        <v>1.0059</v>
      </c>
      <c r="I74" s="112">
        <v>1</v>
      </c>
    </row>
    <row r="75" spans="1:9" ht="32.25" x14ac:dyDescent="0.4">
      <c r="A75" s="214" t="s">
        <v>129</v>
      </c>
      <c r="B75" s="110" t="s">
        <v>26</v>
      </c>
      <c r="C75" s="110" t="s">
        <v>132</v>
      </c>
      <c r="D75" s="109"/>
      <c r="E75" s="109"/>
      <c r="F75" s="110" t="s">
        <v>51</v>
      </c>
      <c r="G75" s="111" t="s">
        <v>130</v>
      </c>
      <c r="H75" s="112">
        <f>'[2]Расчет территор'!AB214</f>
        <v>1.0125</v>
      </c>
      <c r="I75" s="112">
        <v>0.50082000000000004</v>
      </c>
    </row>
    <row r="76" spans="1:9" ht="62.25" x14ac:dyDescent="0.4">
      <c r="A76" s="214"/>
      <c r="B76" s="110" t="s">
        <v>26</v>
      </c>
      <c r="C76" s="110" t="s">
        <v>132</v>
      </c>
      <c r="D76" s="109"/>
      <c r="E76" s="109"/>
      <c r="F76" s="110" t="s">
        <v>29</v>
      </c>
      <c r="G76" s="111" t="s">
        <v>133</v>
      </c>
      <c r="H76" s="112">
        <f>'[2]Расчет территор'!AB217</f>
        <v>1.0065</v>
      </c>
      <c r="I76" s="112">
        <v>0.28549999999999998</v>
      </c>
    </row>
    <row r="77" spans="1:9" ht="62.25" x14ac:dyDescent="0.4">
      <c r="A77" s="214"/>
      <c r="B77" s="110" t="s">
        <v>26</v>
      </c>
      <c r="C77" s="110" t="s">
        <v>132</v>
      </c>
      <c r="D77" s="109"/>
      <c r="E77" s="109"/>
      <c r="F77" s="109" t="s">
        <v>39</v>
      </c>
      <c r="G77" s="111" t="s">
        <v>135</v>
      </c>
      <c r="H77" s="112">
        <f>'[2]Расчет территор'!AB220</f>
        <v>1.0138</v>
      </c>
      <c r="I77" s="112">
        <v>1</v>
      </c>
    </row>
    <row r="78" spans="1:9" ht="47.25" x14ac:dyDescent="0.4">
      <c r="A78" s="214"/>
      <c r="B78" s="110" t="s">
        <v>26</v>
      </c>
      <c r="C78" s="110" t="s">
        <v>132</v>
      </c>
      <c r="D78" s="109"/>
      <c r="E78" s="109"/>
      <c r="F78" s="109" t="s">
        <v>93</v>
      </c>
      <c r="G78" s="111" t="s">
        <v>137</v>
      </c>
      <c r="H78" s="112">
        <f>'[2]Расчет территор'!AB223</f>
        <v>1.0359</v>
      </c>
      <c r="I78" s="112">
        <v>1</v>
      </c>
    </row>
    <row r="79" spans="1:9" ht="32.25" x14ac:dyDescent="0.4">
      <c r="A79" s="214"/>
      <c r="B79" s="110" t="s">
        <v>26</v>
      </c>
      <c r="C79" s="110" t="s">
        <v>147</v>
      </c>
      <c r="D79" s="109"/>
      <c r="E79" s="109"/>
      <c r="F79" s="110" t="s">
        <v>51</v>
      </c>
      <c r="G79" s="111" t="s">
        <v>145</v>
      </c>
      <c r="H79" s="112">
        <f>'[2]Расчет территор'!AB226</f>
        <v>1.0092000000000001</v>
      </c>
      <c r="I79" s="112">
        <v>0.52017999999999998</v>
      </c>
    </row>
    <row r="80" spans="1:9" ht="62.25" x14ac:dyDescent="0.4">
      <c r="A80" s="214"/>
      <c r="B80" s="110" t="s">
        <v>26</v>
      </c>
      <c r="C80" s="110" t="s">
        <v>147</v>
      </c>
      <c r="D80" s="110"/>
      <c r="E80" s="110"/>
      <c r="F80" s="110" t="s">
        <v>29</v>
      </c>
      <c r="G80" s="111" t="s">
        <v>148</v>
      </c>
      <c r="H80" s="112">
        <f>'[2]Расчет территор'!AB229</f>
        <v>1.0073000000000001</v>
      </c>
      <c r="I80" s="112">
        <v>0.30535000000000001</v>
      </c>
    </row>
    <row r="81" spans="1:9" ht="62.25" x14ac:dyDescent="0.4">
      <c r="A81" s="214"/>
      <c r="B81" s="110" t="s">
        <v>26</v>
      </c>
      <c r="C81" s="110" t="s">
        <v>147</v>
      </c>
      <c r="D81" s="110"/>
      <c r="E81" s="110"/>
      <c r="F81" s="109" t="s">
        <v>39</v>
      </c>
      <c r="G81" s="111" t="s">
        <v>150</v>
      </c>
      <c r="H81" s="112">
        <f>'[2]Расчет территор'!AB232</f>
        <v>1.0259</v>
      </c>
      <c r="I81" s="112">
        <v>1</v>
      </c>
    </row>
    <row r="82" spans="1:9" ht="47.25" x14ac:dyDescent="0.4">
      <c r="A82" s="214"/>
      <c r="B82" s="110" t="s">
        <v>26</v>
      </c>
      <c r="C82" s="110" t="s">
        <v>147</v>
      </c>
      <c r="D82" s="110"/>
      <c r="E82" s="110"/>
      <c r="F82" s="109" t="s">
        <v>93</v>
      </c>
      <c r="G82" s="31" t="s">
        <v>152</v>
      </c>
      <c r="H82" s="112">
        <f>'[2]Расчет территор'!AB235</f>
        <v>1.0169999999999999</v>
      </c>
      <c r="I82" s="112">
        <v>1</v>
      </c>
    </row>
    <row r="83" spans="1:9" ht="32.25" x14ac:dyDescent="0.4">
      <c r="A83" s="214"/>
      <c r="B83" s="110" t="s">
        <v>26</v>
      </c>
      <c r="C83" s="110" t="s">
        <v>142</v>
      </c>
      <c r="D83" s="110"/>
      <c r="E83" s="110"/>
      <c r="F83" s="110" t="s">
        <v>51</v>
      </c>
      <c r="G83" s="111" t="s">
        <v>140</v>
      </c>
      <c r="H83" s="112">
        <f>'[2]Расчет территор'!AB238</f>
        <v>1.0097</v>
      </c>
      <c r="I83" s="112">
        <v>0.40468999999999999</v>
      </c>
    </row>
    <row r="84" spans="1:9" ht="62.25" x14ac:dyDescent="0.4">
      <c r="A84" s="214"/>
      <c r="B84" s="110" t="s">
        <v>26</v>
      </c>
      <c r="C84" s="110" t="s">
        <v>142</v>
      </c>
      <c r="D84" s="110"/>
      <c r="E84" s="110"/>
      <c r="F84" s="110" t="s">
        <v>29</v>
      </c>
      <c r="G84" s="111" t="s">
        <v>143</v>
      </c>
      <c r="H84" s="112">
        <f>'[2]Расчет территор'!AB241</f>
        <v>1.0109999999999999</v>
      </c>
      <c r="I84" s="112">
        <v>0.24396000000000001</v>
      </c>
    </row>
    <row r="85" spans="1:9" ht="62.25" x14ac:dyDescent="0.4">
      <c r="A85" s="214"/>
      <c r="B85" s="110" t="s">
        <v>267</v>
      </c>
      <c r="C85" s="119" t="s">
        <v>301</v>
      </c>
      <c r="D85" s="110"/>
      <c r="E85" s="110"/>
      <c r="F85" s="120"/>
      <c r="G85" s="115" t="s">
        <v>265</v>
      </c>
      <c r="H85" s="112">
        <v>1</v>
      </c>
      <c r="I85" s="112">
        <v>1</v>
      </c>
    </row>
    <row r="86" spans="1:9" ht="77.25" x14ac:dyDescent="0.4">
      <c r="A86" s="214" t="s">
        <v>155</v>
      </c>
      <c r="B86" s="109" t="s">
        <v>199</v>
      </c>
      <c r="C86" s="109" t="s">
        <v>298</v>
      </c>
      <c r="D86" s="109" t="s">
        <v>202</v>
      </c>
      <c r="E86" s="109" t="s">
        <v>215</v>
      </c>
      <c r="F86" s="110"/>
      <c r="G86" s="111" t="s">
        <v>213</v>
      </c>
      <c r="H86" s="112">
        <f>'[2]Расчет территор'!AB249</f>
        <v>2.6269</v>
      </c>
      <c r="I86" s="112">
        <v>1</v>
      </c>
    </row>
    <row r="87" spans="1:9" ht="107.25" x14ac:dyDescent="0.4">
      <c r="A87" s="214"/>
      <c r="B87" s="109" t="s">
        <v>221</v>
      </c>
      <c r="C87" s="109" t="s">
        <v>223</v>
      </c>
      <c r="D87" s="109" t="s">
        <v>234</v>
      </c>
      <c r="E87" s="109" t="s">
        <v>225</v>
      </c>
      <c r="F87" s="110"/>
      <c r="G87" s="113" t="s">
        <v>232</v>
      </c>
      <c r="H87" s="112">
        <f>'[2]Расчет территор'!AB252</f>
        <v>2.0783999999999998</v>
      </c>
      <c r="I87" s="112">
        <v>1</v>
      </c>
    </row>
    <row r="88" spans="1:9" ht="107.25" x14ac:dyDescent="0.4">
      <c r="A88" s="214"/>
      <c r="B88" s="109" t="s">
        <v>221</v>
      </c>
      <c r="C88" s="109" t="s">
        <v>223</v>
      </c>
      <c r="D88" s="109" t="s">
        <v>234</v>
      </c>
      <c r="E88" s="109" t="s">
        <v>230</v>
      </c>
      <c r="F88" s="110"/>
      <c r="G88" s="111" t="s">
        <v>235</v>
      </c>
      <c r="H88" s="112">
        <f>'[2]Расчет территор'!AB255</f>
        <v>2.665</v>
      </c>
      <c r="I88" s="112">
        <v>1</v>
      </c>
    </row>
    <row r="89" spans="1:9" ht="107.25" x14ac:dyDescent="0.4">
      <c r="A89" s="214"/>
      <c r="B89" s="109" t="s">
        <v>221</v>
      </c>
      <c r="C89" s="109" t="s">
        <v>223</v>
      </c>
      <c r="D89" s="109" t="s">
        <v>224</v>
      </c>
      <c r="E89" s="109" t="s">
        <v>225</v>
      </c>
      <c r="F89" s="110"/>
      <c r="G89" s="113" t="s">
        <v>219</v>
      </c>
      <c r="H89" s="112">
        <f>'[2]Расчет территор'!AB258</f>
        <v>2.1979000000000002</v>
      </c>
      <c r="I89" s="112">
        <v>1</v>
      </c>
    </row>
    <row r="90" spans="1:9" ht="107.25" x14ac:dyDescent="0.4">
      <c r="A90" s="214"/>
      <c r="B90" s="109" t="s">
        <v>221</v>
      </c>
      <c r="C90" s="109" t="s">
        <v>223</v>
      </c>
      <c r="D90" s="109" t="s">
        <v>224</v>
      </c>
      <c r="E90" s="109" t="s">
        <v>230</v>
      </c>
      <c r="F90" s="110"/>
      <c r="G90" s="111" t="s">
        <v>228</v>
      </c>
      <c r="H90" s="112">
        <f>'[2]Расчет территор'!AB261</f>
        <v>2.8001999999999998</v>
      </c>
      <c r="I90" s="112">
        <v>1</v>
      </c>
    </row>
    <row r="91" spans="1:9" ht="32.25" x14ac:dyDescent="0.4">
      <c r="A91" s="214"/>
      <c r="B91" s="110" t="s">
        <v>26</v>
      </c>
      <c r="C91" s="109" t="s">
        <v>158</v>
      </c>
      <c r="D91" s="109"/>
      <c r="E91" s="109"/>
      <c r="F91" s="110" t="s">
        <v>51</v>
      </c>
      <c r="G91" s="111" t="s">
        <v>156</v>
      </c>
      <c r="H91" s="112">
        <f>'[2]Расчет территор'!AB264</f>
        <v>1.1798999999999999</v>
      </c>
      <c r="I91" s="112">
        <v>0.31380999999999998</v>
      </c>
    </row>
    <row r="92" spans="1:9" ht="62.25" x14ac:dyDescent="0.4">
      <c r="A92" s="214"/>
      <c r="B92" s="110" t="s">
        <v>26</v>
      </c>
      <c r="C92" s="109" t="s">
        <v>158</v>
      </c>
      <c r="D92" s="109"/>
      <c r="E92" s="109"/>
      <c r="F92" s="110" t="s">
        <v>29</v>
      </c>
      <c r="G92" s="111" t="s">
        <v>160</v>
      </c>
      <c r="H92" s="112">
        <f>'[2]Расчет территор'!AB267</f>
        <v>1.1206</v>
      </c>
      <c r="I92" s="112">
        <v>0.26785999999999999</v>
      </c>
    </row>
    <row r="93" spans="1:9" ht="62.25" x14ac:dyDescent="0.4">
      <c r="A93" s="214"/>
      <c r="B93" s="110" t="s">
        <v>26</v>
      </c>
      <c r="C93" s="109" t="s">
        <v>158</v>
      </c>
      <c r="D93" s="109"/>
      <c r="E93" s="109"/>
      <c r="F93" s="109" t="s">
        <v>39</v>
      </c>
      <c r="G93" s="31" t="s">
        <v>162</v>
      </c>
      <c r="H93" s="112">
        <f>'[2]Расчет территор'!AB270</f>
        <v>0.94359999999999999</v>
      </c>
      <c r="I93" s="112">
        <v>1</v>
      </c>
    </row>
    <row r="94" spans="1:9" ht="32.25" x14ac:dyDescent="0.4">
      <c r="A94" s="214"/>
      <c r="B94" s="110" t="s">
        <v>26</v>
      </c>
      <c r="C94" s="110" t="s">
        <v>166</v>
      </c>
      <c r="D94" s="109"/>
      <c r="E94" s="109"/>
      <c r="F94" s="110" t="s">
        <v>51</v>
      </c>
      <c r="G94" s="111" t="s">
        <v>164</v>
      </c>
      <c r="H94" s="112">
        <f>'[2]Расчет территор'!AB273</f>
        <v>1.1415999999999999</v>
      </c>
      <c r="I94" s="112">
        <v>0.12467</v>
      </c>
    </row>
    <row r="95" spans="1:9" ht="62.25" x14ac:dyDescent="0.4">
      <c r="A95" s="214"/>
      <c r="B95" s="110" t="s">
        <v>26</v>
      </c>
      <c r="C95" s="110" t="s">
        <v>166</v>
      </c>
      <c r="D95" s="110"/>
      <c r="E95" s="110"/>
      <c r="F95" s="110" t="s">
        <v>29</v>
      </c>
      <c r="G95" s="111" t="s">
        <v>168</v>
      </c>
      <c r="H95" s="112">
        <f>'[2]Расчет территор'!AB276</f>
        <v>1.0573999999999999</v>
      </c>
      <c r="I95" s="112">
        <v>0.19409000000000001</v>
      </c>
    </row>
    <row r="96" spans="1:9" ht="77.25" x14ac:dyDescent="0.4">
      <c r="A96" s="214" t="s">
        <v>170</v>
      </c>
      <c r="B96" s="109" t="s">
        <v>199</v>
      </c>
      <c r="C96" s="109" t="s">
        <v>298</v>
      </c>
      <c r="D96" s="109" t="s">
        <v>202</v>
      </c>
      <c r="E96" s="109" t="s">
        <v>215</v>
      </c>
      <c r="F96" s="110"/>
      <c r="G96" s="111" t="s">
        <v>213</v>
      </c>
      <c r="H96" s="112">
        <f>'[2]Расчет территор'!AB281</f>
        <v>1.0710999999999999</v>
      </c>
      <c r="I96" s="112">
        <v>1</v>
      </c>
    </row>
    <row r="97" spans="1:9" ht="107.25" x14ac:dyDescent="0.4">
      <c r="A97" s="214"/>
      <c r="B97" s="109" t="s">
        <v>221</v>
      </c>
      <c r="C97" s="109" t="s">
        <v>223</v>
      </c>
      <c r="D97" s="109" t="s">
        <v>234</v>
      </c>
      <c r="E97" s="109" t="s">
        <v>225</v>
      </c>
      <c r="F97" s="110"/>
      <c r="G97" s="113" t="s">
        <v>232</v>
      </c>
      <c r="H97" s="112">
        <f>'[2]Расчет территор'!AB284</f>
        <v>1.0375000000000001</v>
      </c>
      <c r="I97" s="112">
        <v>1</v>
      </c>
    </row>
    <row r="98" spans="1:9" ht="107.25" x14ac:dyDescent="0.4">
      <c r="A98" s="214"/>
      <c r="B98" s="109" t="s">
        <v>221</v>
      </c>
      <c r="C98" s="109" t="s">
        <v>223</v>
      </c>
      <c r="D98" s="109" t="s">
        <v>234</v>
      </c>
      <c r="E98" s="109" t="s">
        <v>230</v>
      </c>
      <c r="F98" s="110"/>
      <c r="G98" s="111" t="s">
        <v>235</v>
      </c>
      <c r="H98" s="112">
        <f>'[2]Расчет территор'!AB287</f>
        <v>1.0573999999999999</v>
      </c>
      <c r="I98" s="112">
        <v>1</v>
      </c>
    </row>
    <row r="99" spans="1:9" ht="32.25" x14ac:dyDescent="0.4">
      <c r="A99" s="214"/>
      <c r="B99" s="110" t="s">
        <v>26</v>
      </c>
      <c r="C99" s="115" t="s">
        <v>173</v>
      </c>
      <c r="D99" s="109"/>
      <c r="E99" s="109"/>
      <c r="F99" s="110" t="s">
        <v>51</v>
      </c>
      <c r="G99" s="31" t="s">
        <v>171</v>
      </c>
      <c r="H99" s="112">
        <f>'[2]Расчет территор'!AB290</f>
        <v>0.99980000000000002</v>
      </c>
      <c r="I99" s="112">
        <v>0.10215</v>
      </c>
    </row>
    <row r="100" spans="1:9" ht="62.25" x14ac:dyDescent="0.4">
      <c r="A100" s="214"/>
      <c r="B100" s="110" t="s">
        <v>26</v>
      </c>
      <c r="C100" s="115" t="s">
        <v>173</v>
      </c>
      <c r="D100" s="109"/>
      <c r="E100" s="109"/>
      <c r="F100" s="110" t="s">
        <v>29</v>
      </c>
      <c r="G100" s="111" t="s">
        <v>174</v>
      </c>
      <c r="H100" s="112">
        <f>'[2]Расчет территор'!AB293</f>
        <v>1.004</v>
      </c>
      <c r="I100" s="112">
        <v>0.11101</v>
      </c>
    </row>
    <row r="101" spans="1:9" ht="32.25" x14ac:dyDescent="0.4">
      <c r="A101" s="214" t="s">
        <v>176</v>
      </c>
      <c r="B101" s="110" t="s">
        <v>26</v>
      </c>
      <c r="C101" s="110" t="s">
        <v>179</v>
      </c>
      <c r="D101" s="109"/>
      <c r="E101" s="109"/>
      <c r="F101" s="110" t="s">
        <v>51</v>
      </c>
      <c r="G101" s="111" t="s">
        <v>177</v>
      </c>
      <c r="H101" s="112">
        <f>'[2]Расчет территор'!AB298</f>
        <v>1.0085999999999999</v>
      </c>
      <c r="I101" s="112">
        <v>0.30007</v>
      </c>
    </row>
    <row r="102" spans="1:9" ht="62.25" x14ac:dyDescent="0.4">
      <c r="A102" s="214"/>
      <c r="B102" s="110" t="s">
        <v>26</v>
      </c>
      <c r="C102" s="110" t="s">
        <v>179</v>
      </c>
      <c r="D102" s="109"/>
      <c r="E102" s="109"/>
      <c r="F102" s="110" t="s">
        <v>29</v>
      </c>
      <c r="G102" s="111" t="s">
        <v>180</v>
      </c>
      <c r="H102" s="112">
        <f>'[2]Расчет территор'!AB301</f>
        <v>1.0002</v>
      </c>
      <c r="I102" s="112">
        <v>0.22619</v>
      </c>
    </row>
    <row r="103" spans="1:9" ht="62.25" x14ac:dyDescent="0.4">
      <c r="A103" s="214"/>
      <c r="B103" s="110" t="s">
        <v>26</v>
      </c>
      <c r="C103" s="110" t="s">
        <v>179</v>
      </c>
      <c r="D103" s="109"/>
      <c r="E103" s="109"/>
      <c r="F103" s="110" t="s">
        <v>39</v>
      </c>
      <c r="G103" s="111" t="s">
        <v>182</v>
      </c>
      <c r="H103" s="112">
        <f>'[2]Расчет территор'!AB304</f>
        <v>0.9859</v>
      </c>
      <c r="I103" s="112">
        <v>1</v>
      </c>
    </row>
    <row r="104" spans="1:9" ht="47.25" x14ac:dyDescent="0.4">
      <c r="A104" s="214"/>
      <c r="B104" s="110" t="s">
        <v>26</v>
      </c>
      <c r="C104" s="110" t="s">
        <v>179</v>
      </c>
      <c r="D104" s="109"/>
      <c r="E104" s="109"/>
      <c r="F104" s="120" t="s">
        <v>93</v>
      </c>
      <c r="G104" s="111" t="s">
        <v>184</v>
      </c>
      <c r="H104" s="112">
        <f>'[2]Расчет территор'!AB307</f>
        <v>0.95669999999999999</v>
      </c>
      <c r="I104" s="112">
        <v>1</v>
      </c>
    </row>
    <row r="105" spans="1:9" ht="32.25" x14ac:dyDescent="0.4">
      <c r="A105" s="214"/>
      <c r="B105" s="110" t="s">
        <v>26</v>
      </c>
      <c r="C105" s="110" t="s">
        <v>188</v>
      </c>
      <c r="D105" s="110"/>
      <c r="E105" s="110"/>
      <c r="F105" s="110" t="s">
        <v>51</v>
      </c>
      <c r="G105" s="111" t="s">
        <v>186</v>
      </c>
      <c r="H105" s="112">
        <f>'[2]Расчет территор'!AB310</f>
        <v>1.0054000000000001</v>
      </c>
      <c r="I105" s="112">
        <v>0.55461000000000005</v>
      </c>
    </row>
    <row r="106" spans="1:9" ht="62.25" x14ac:dyDescent="0.4">
      <c r="A106" s="214"/>
      <c r="B106" s="110" t="s">
        <v>26</v>
      </c>
      <c r="C106" s="110" t="s">
        <v>188</v>
      </c>
      <c r="D106" s="110"/>
      <c r="E106" s="110"/>
      <c r="F106" s="110" t="s">
        <v>29</v>
      </c>
      <c r="G106" s="111" t="s">
        <v>189</v>
      </c>
      <c r="H106" s="112">
        <f>'[2]Расчет территор'!AB313</f>
        <v>0.99980000000000002</v>
      </c>
      <c r="I106" s="112">
        <v>0.39317999999999997</v>
      </c>
    </row>
    <row r="107" spans="1:9" ht="62.25" x14ac:dyDescent="0.4">
      <c r="A107" s="214"/>
      <c r="B107" s="110" t="s">
        <v>26</v>
      </c>
      <c r="C107" s="110" t="s">
        <v>188</v>
      </c>
      <c r="D107" s="110"/>
      <c r="E107" s="110"/>
      <c r="F107" s="110" t="s">
        <v>39</v>
      </c>
      <c r="G107" s="111" t="s">
        <v>191</v>
      </c>
      <c r="H107" s="112">
        <f>'[2]Расчет территор'!AB316</f>
        <v>0.98850000000000005</v>
      </c>
      <c r="I107" s="112">
        <v>1</v>
      </c>
    </row>
    <row r="108" spans="1:9" ht="47.25" x14ac:dyDescent="0.4">
      <c r="A108" s="214"/>
      <c r="B108" s="110" t="s">
        <v>26</v>
      </c>
      <c r="C108" s="110" t="s">
        <v>188</v>
      </c>
      <c r="D108" s="110"/>
      <c r="E108" s="110"/>
      <c r="F108" s="120" t="s">
        <v>93</v>
      </c>
      <c r="G108" s="111" t="s">
        <v>193</v>
      </c>
      <c r="H108" s="112">
        <f>'[2]Расчет территор'!AB319</f>
        <v>0.96930000000000005</v>
      </c>
      <c r="I108" s="112">
        <v>1</v>
      </c>
    </row>
    <row r="109" spans="1:9" ht="77.25" x14ac:dyDescent="0.4">
      <c r="A109" s="214" t="s">
        <v>195</v>
      </c>
      <c r="B109" s="109" t="s">
        <v>199</v>
      </c>
      <c r="C109" s="109" t="s">
        <v>298</v>
      </c>
      <c r="D109" s="109" t="s">
        <v>202</v>
      </c>
      <c r="E109" s="109" t="s">
        <v>215</v>
      </c>
      <c r="F109" s="110"/>
      <c r="G109" s="111" t="s">
        <v>213</v>
      </c>
      <c r="H109" s="112">
        <f>'[2]Расчет территор'!AB324</f>
        <v>1.0583</v>
      </c>
      <c r="I109" s="112">
        <v>1</v>
      </c>
    </row>
    <row r="110" spans="1:9" ht="77.25" x14ac:dyDescent="0.4">
      <c r="A110" s="214"/>
      <c r="B110" s="109" t="s">
        <v>199</v>
      </c>
      <c r="C110" s="109" t="s">
        <v>298</v>
      </c>
      <c r="D110" s="109" t="s">
        <v>202</v>
      </c>
      <c r="E110" s="109" t="s">
        <v>203</v>
      </c>
      <c r="F110" s="110"/>
      <c r="G110" s="111" t="s">
        <v>197</v>
      </c>
      <c r="H110" s="112">
        <f>'[2]Расчет территор'!AB327</f>
        <v>1.0746</v>
      </c>
      <c r="I110" s="112">
        <v>1</v>
      </c>
    </row>
    <row r="111" spans="1:9" ht="77.25" x14ac:dyDescent="0.4">
      <c r="A111" s="214"/>
      <c r="B111" s="109" t="s">
        <v>199</v>
      </c>
      <c r="C111" s="109" t="s">
        <v>298</v>
      </c>
      <c r="D111" s="109" t="s">
        <v>202</v>
      </c>
      <c r="E111" s="109" t="s">
        <v>211</v>
      </c>
      <c r="F111" s="110"/>
      <c r="G111" s="111" t="s">
        <v>209</v>
      </c>
      <c r="H111" s="112">
        <f>'[2]Расчет территор'!AB330</f>
        <v>1.0645</v>
      </c>
      <c r="I111" s="112">
        <v>1</v>
      </c>
    </row>
    <row r="112" spans="1:9" ht="47.25" x14ac:dyDescent="0.4">
      <c r="A112" s="214"/>
      <c r="B112" s="109" t="s">
        <v>259</v>
      </c>
      <c r="C112" s="109" t="s">
        <v>302</v>
      </c>
      <c r="D112" s="109"/>
      <c r="E112" s="109"/>
      <c r="F112" s="109" t="s">
        <v>302</v>
      </c>
      <c r="G112" s="121" t="s">
        <v>257</v>
      </c>
      <c r="H112" s="112">
        <v>1</v>
      </c>
      <c r="I112" s="112">
        <v>1</v>
      </c>
    </row>
    <row r="113" spans="1:9" ht="32.25" x14ac:dyDescent="0.4">
      <c r="A113" s="214"/>
      <c r="B113" s="110" t="s">
        <v>274</v>
      </c>
      <c r="C113" s="110"/>
      <c r="D113" s="110"/>
      <c r="E113" s="110"/>
      <c r="F113" s="110"/>
      <c r="G113" s="115" t="s">
        <v>272</v>
      </c>
      <c r="H113" s="112">
        <v>1</v>
      </c>
      <c r="I113" s="112">
        <v>1</v>
      </c>
    </row>
    <row r="114" spans="1:9" ht="47.25" x14ac:dyDescent="0.4">
      <c r="A114" s="210" t="s">
        <v>304</v>
      </c>
      <c r="B114" s="66" t="s">
        <v>259</v>
      </c>
      <c r="C114" s="15" t="s">
        <v>302</v>
      </c>
      <c r="D114" s="21"/>
      <c r="E114" s="21"/>
      <c r="F114" s="15" t="s">
        <v>302</v>
      </c>
      <c r="G114" s="16" t="s">
        <v>257</v>
      </c>
      <c r="H114" s="112">
        <v>1</v>
      </c>
      <c r="I114" s="112">
        <v>1</v>
      </c>
    </row>
    <row r="115" spans="1:9" ht="26.25" x14ac:dyDescent="0.4">
      <c r="A115" s="210"/>
      <c r="B115" s="4" t="s">
        <v>282</v>
      </c>
      <c r="C115" s="21"/>
      <c r="D115" s="21"/>
      <c r="E115" s="21"/>
      <c r="F115" s="21"/>
      <c r="G115" s="4" t="s">
        <v>280</v>
      </c>
      <c r="H115" s="112">
        <v>1</v>
      </c>
      <c r="I115" s="112">
        <v>1</v>
      </c>
    </row>
    <row r="116" spans="1:9" ht="26.25" x14ac:dyDescent="0.4">
      <c r="A116" s="211" t="s">
        <v>306</v>
      </c>
      <c r="B116" s="4" t="s">
        <v>282</v>
      </c>
      <c r="C116" s="21"/>
      <c r="D116" s="21"/>
      <c r="E116" s="21"/>
      <c r="F116" s="21"/>
      <c r="G116" s="4" t="s">
        <v>280</v>
      </c>
      <c r="H116" s="112">
        <v>1</v>
      </c>
      <c r="I116" s="112">
        <v>1</v>
      </c>
    </row>
    <row r="117" spans="1:9" ht="47.25" x14ac:dyDescent="0.4">
      <c r="A117" s="212"/>
      <c r="B117" s="4" t="s">
        <v>288</v>
      </c>
      <c r="C117" s="21"/>
      <c r="D117" s="21"/>
      <c r="E117" s="21"/>
      <c r="F117" s="66"/>
      <c r="G117" s="4" t="s">
        <v>286</v>
      </c>
      <c r="H117" s="112">
        <v>1</v>
      </c>
      <c r="I117" s="112">
        <v>1</v>
      </c>
    </row>
    <row r="118" spans="1:9" ht="26.25" x14ac:dyDescent="0.4">
      <c r="A118" s="211" t="s">
        <v>307</v>
      </c>
      <c r="B118" s="4" t="s">
        <v>282</v>
      </c>
      <c r="C118" s="21"/>
      <c r="D118" s="21"/>
      <c r="E118" s="21"/>
      <c r="F118" s="21"/>
      <c r="G118" s="4" t="s">
        <v>280</v>
      </c>
      <c r="H118" s="112">
        <v>1</v>
      </c>
      <c r="I118" s="112">
        <v>1</v>
      </c>
    </row>
    <row r="119" spans="1:9" ht="47.25" x14ac:dyDescent="0.4">
      <c r="A119" s="212"/>
      <c r="B119" s="4" t="s">
        <v>288</v>
      </c>
      <c r="C119" s="21"/>
      <c r="D119" s="21"/>
      <c r="E119" s="21"/>
      <c r="F119" s="66"/>
      <c r="G119" s="4" t="s">
        <v>286</v>
      </c>
      <c r="H119" s="112">
        <v>1</v>
      </c>
      <c r="I119" s="112">
        <v>1</v>
      </c>
    </row>
    <row r="120" spans="1:9" ht="30" x14ac:dyDescent="0.4">
      <c r="A120" s="122" t="s">
        <v>308</v>
      </c>
      <c r="B120" s="4" t="s">
        <v>282</v>
      </c>
      <c r="C120" s="21"/>
      <c r="D120" s="21"/>
      <c r="E120" s="21"/>
      <c r="F120" s="21"/>
      <c r="G120" s="4" t="s">
        <v>280</v>
      </c>
      <c r="H120" s="112">
        <v>1</v>
      </c>
      <c r="I120" s="112">
        <v>1</v>
      </c>
    </row>
    <row r="123" spans="1:9" x14ac:dyDescent="0.25">
      <c r="A123" s="102"/>
      <c r="G123" s="102"/>
    </row>
    <row r="124" spans="1:9" x14ac:dyDescent="0.25">
      <c r="A124" s="102"/>
      <c r="G124" s="102"/>
    </row>
    <row r="125" spans="1:9" x14ac:dyDescent="0.25">
      <c r="A125" s="102"/>
      <c r="G125" s="102"/>
    </row>
    <row r="126" spans="1:9" x14ac:dyDescent="0.25">
      <c r="A126" s="102"/>
      <c r="G126" s="102"/>
    </row>
    <row r="127" spans="1:9" x14ac:dyDescent="0.25">
      <c r="A127" s="102"/>
      <c r="G127" s="102"/>
    </row>
    <row r="128" spans="1:9" x14ac:dyDescent="0.25">
      <c r="A128" s="102"/>
      <c r="G128" s="102"/>
    </row>
    <row r="129" spans="1:7" x14ac:dyDescent="0.25">
      <c r="A129" s="102"/>
      <c r="G129" s="102"/>
    </row>
    <row r="130" spans="1:7" x14ac:dyDescent="0.25">
      <c r="A130" s="102"/>
      <c r="G130" s="102"/>
    </row>
    <row r="131" spans="1:7" x14ac:dyDescent="0.25">
      <c r="A131" s="102"/>
      <c r="G131" s="102"/>
    </row>
    <row r="132" spans="1:7" x14ac:dyDescent="0.25">
      <c r="A132" s="102"/>
      <c r="G132" s="102"/>
    </row>
    <row r="133" spans="1:7" x14ac:dyDescent="0.25">
      <c r="A133" s="102"/>
      <c r="G133" s="102"/>
    </row>
    <row r="134" spans="1:7" x14ac:dyDescent="0.25">
      <c r="A134" s="102"/>
      <c r="G134" s="102"/>
    </row>
    <row r="135" spans="1:7" x14ac:dyDescent="0.25">
      <c r="A135" s="102"/>
      <c r="G135" s="102"/>
    </row>
    <row r="136" spans="1:7" x14ac:dyDescent="0.25">
      <c r="A136" s="102"/>
      <c r="G136" s="102"/>
    </row>
    <row r="137" spans="1:7" x14ac:dyDescent="0.25">
      <c r="A137" s="102"/>
      <c r="G137" s="102"/>
    </row>
    <row r="138" spans="1:7" x14ac:dyDescent="0.25">
      <c r="A138" s="102"/>
      <c r="G138" s="102"/>
    </row>
    <row r="139" spans="1:7" x14ac:dyDescent="0.25">
      <c r="A139" s="102"/>
      <c r="G139" s="102"/>
    </row>
    <row r="140" spans="1:7" x14ac:dyDescent="0.25">
      <c r="A140" s="102"/>
      <c r="G140" s="102"/>
    </row>
    <row r="141" spans="1:7" x14ac:dyDescent="0.25">
      <c r="A141" s="102"/>
      <c r="G141" s="102"/>
    </row>
    <row r="142" spans="1:7" x14ac:dyDescent="0.25">
      <c r="A142" s="102"/>
      <c r="G142" s="102"/>
    </row>
    <row r="143" spans="1:7" x14ac:dyDescent="0.25">
      <c r="A143" s="102"/>
      <c r="G143" s="102"/>
    </row>
    <row r="144" spans="1:7" x14ac:dyDescent="0.25">
      <c r="A144" s="102"/>
      <c r="G144" s="102"/>
    </row>
    <row r="145" spans="1:7" x14ac:dyDescent="0.25">
      <c r="A145" s="102"/>
      <c r="G145" s="102"/>
    </row>
    <row r="146" spans="1:7" x14ac:dyDescent="0.25">
      <c r="A146" s="102"/>
      <c r="G146" s="102"/>
    </row>
    <row r="147" spans="1:7" x14ac:dyDescent="0.25">
      <c r="A147" s="102"/>
      <c r="G147" s="102"/>
    </row>
    <row r="148" spans="1:7" x14ac:dyDescent="0.25">
      <c r="A148" s="102"/>
      <c r="G148" s="102"/>
    </row>
    <row r="149" spans="1:7" x14ac:dyDescent="0.25">
      <c r="A149" s="102"/>
      <c r="G149" s="102"/>
    </row>
    <row r="150" spans="1:7" x14ac:dyDescent="0.25">
      <c r="A150" s="102"/>
      <c r="G150" s="102"/>
    </row>
    <row r="151" spans="1:7" x14ac:dyDescent="0.25">
      <c r="A151" s="102"/>
      <c r="G151" s="102"/>
    </row>
    <row r="152" spans="1:7" x14ac:dyDescent="0.25">
      <c r="A152" s="102"/>
      <c r="G152" s="102"/>
    </row>
    <row r="153" spans="1:7" x14ac:dyDescent="0.25">
      <c r="A153" s="102"/>
      <c r="G153" s="102"/>
    </row>
    <row r="154" spans="1:7" x14ac:dyDescent="0.25">
      <c r="A154" s="102"/>
      <c r="G154" s="102"/>
    </row>
    <row r="155" spans="1:7" x14ac:dyDescent="0.25">
      <c r="A155" s="102"/>
      <c r="G155" s="102"/>
    </row>
    <row r="156" spans="1:7" x14ac:dyDescent="0.25">
      <c r="A156" s="102"/>
      <c r="G156" s="102"/>
    </row>
    <row r="157" spans="1:7" x14ac:dyDescent="0.25">
      <c r="A157" s="102"/>
      <c r="G157" s="102"/>
    </row>
    <row r="158" spans="1:7" x14ac:dyDescent="0.25">
      <c r="A158" s="102"/>
      <c r="G158" s="102"/>
    </row>
  </sheetData>
  <mergeCells count="32">
    <mergeCell ref="A20:A25"/>
    <mergeCell ref="G1:I1"/>
    <mergeCell ref="G3:H3"/>
    <mergeCell ref="G4:H4"/>
    <mergeCell ref="G5:H5"/>
    <mergeCell ref="G6:H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3:A19"/>
    <mergeCell ref="A114:A115"/>
    <mergeCell ref="A116:A117"/>
    <mergeCell ref="A118:A119"/>
    <mergeCell ref="A8:I8"/>
    <mergeCell ref="A69:A74"/>
    <mergeCell ref="A75:A85"/>
    <mergeCell ref="A86:A95"/>
    <mergeCell ref="A96:A100"/>
    <mergeCell ref="A101:A108"/>
    <mergeCell ref="A109:A113"/>
    <mergeCell ref="A26:A33"/>
    <mergeCell ref="A34:A40"/>
    <mergeCell ref="A41:A44"/>
    <mergeCell ref="A45:A53"/>
    <mergeCell ref="A54:A61"/>
    <mergeCell ref="A62:A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workbookViewId="0">
      <selection sqref="A1:XFD1048576"/>
    </sheetView>
  </sheetViews>
  <sheetFormatPr defaultRowHeight="15" outlineLevelCol="1" x14ac:dyDescent="0.25"/>
  <cols>
    <col min="1" max="1" width="19.28515625" style="124" customWidth="1"/>
    <col min="2" max="2" width="43.85546875" style="125" customWidth="1" outlineLevel="1"/>
    <col min="3" max="3" width="23.85546875" style="125" customWidth="1"/>
    <col min="4" max="4" width="17.85546875" style="125" customWidth="1"/>
    <col min="5" max="5" width="17" style="125" customWidth="1"/>
    <col min="6" max="6" width="16.7109375" style="125" customWidth="1"/>
    <col min="7" max="7" width="40.140625" style="139" customWidth="1" outlineLevel="1"/>
    <col min="8" max="8" width="24" style="128" customWidth="1"/>
    <col min="9" max="16384" width="9.140625" style="125"/>
  </cols>
  <sheetData>
    <row r="1" spans="1:8" x14ac:dyDescent="0.25">
      <c r="G1" s="229" t="s">
        <v>367</v>
      </c>
      <c r="H1" s="229"/>
    </row>
    <row r="2" spans="1:8" x14ac:dyDescent="0.25">
      <c r="B2" s="126"/>
      <c r="C2" s="126"/>
      <c r="D2" s="126"/>
      <c r="E2" s="126"/>
      <c r="F2" s="126"/>
      <c r="G2" s="127" t="s">
        <v>361</v>
      </c>
    </row>
    <row r="3" spans="1:8" x14ac:dyDescent="0.25">
      <c r="B3" s="126"/>
      <c r="C3" s="126"/>
      <c r="D3" s="126"/>
      <c r="E3" s="126"/>
      <c r="F3" s="126"/>
      <c r="G3" s="127" t="s">
        <v>362</v>
      </c>
    </row>
    <row r="4" spans="1:8" x14ac:dyDescent="0.25">
      <c r="A4" s="125"/>
      <c r="B4" s="126"/>
      <c r="C4" s="126"/>
      <c r="D4" s="126"/>
      <c r="E4" s="126"/>
      <c r="F4" s="126"/>
      <c r="G4" s="127" t="s">
        <v>363</v>
      </c>
    </row>
    <row r="5" spans="1:8" x14ac:dyDescent="0.25">
      <c r="A5" s="125"/>
      <c r="B5" s="126"/>
      <c r="C5" s="126"/>
      <c r="D5" s="126"/>
      <c r="E5" s="126"/>
      <c r="F5" s="126"/>
      <c r="G5" s="127" t="s">
        <v>364</v>
      </c>
    </row>
    <row r="8" spans="1:8" s="129" customFormat="1" ht="64.5" customHeight="1" x14ac:dyDescent="0.25">
      <c r="A8" s="220" t="s">
        <v>292</v>
      </c>
      <c r="B8" s="220" t="s">
        <v>293</v>
      </c>
      <c r="C8" s="220" t="s">
        <v>10</v>
      </c>
      <c r="D8" s="220" t="s">
        <v>11</v>
      </c>
      <c r="E8" s="220" t="s">
        <v>12</v>
      </c>
      <c r="F8" s="220" t="s">
        <v>13</v>
      </c>
      <c r="G8" s="222" t="s">
        <v>294</v>
      </c>
      <c r="H8" s="230" t="s">
        <v>368</v>
      </c>
    </row>
    <row r="9" spans="1:8" s="129" customFormat="1" ht="66" customHeight="1" x14ac:dyDescent="0.25">
      <c r="A9" s="220"/>
      <c r="B9" s="220"/>
      <c r="C9" s="220"/>
      <c r="D9" s="220"/>
      <c r="E9" s="220"/>
      <c r="F9" s="220"/>
      <c r="G9" s="222"/>
      <c r="H9" s="230"/>
    </row>
    <row r="10" spans="1:8" s="131" customFormat="1" ht="20.25" customHeight="1" x14ac:dyDescent="0.2">
      <c r="A10" s="171">
        <v>1</v>
      </c>
      <c r="B10" s="130">
        <v>2</v>
      </c>
      <c r="C10" s="171">
        <v>3</v>
      </c>
      <c r="D10" s="130">
        <v>4</v>
      </c>
      <c r="E10" s="171">
        <v>5</v>
      </c>
      <c r="F10" s="130">
        <v>6</v>
      </c>
      <c r="G10" s="171">
        <v>7</v>
      </c>
      <c r="H10" s="169">
        <v>8</v>
      </c>
    </row>
    <row r="11" spans="1:8" ht="57" customHeight="1" x14ac:dyDescent="0.25">
      <c r="A11" s="224" t="s">
        <v>22</v>
      </c>
      <c r="B11" s="116" t="s">
        <v>199</v>
      </c>
      <c r="C11" s="116" t="s">
        <v>298</v>
      </c>
      <c r="D11" s="116" t="s">
        <v>202</v>
      </c>
      <c r="E11" s="116" t="s">
        <v>215</v>
      </c>
      <c r="F11" s="116"/>
      <c r="G11" s="111" t="s">
        <v>213</v>
      </c>
      <c r="H11" s="132">
        <f>'[2]расчет коэф выравнивания'!P6</f>
        <v>0.54251833699999996</v>
      </c>
    </row>
    <row r="12" spans="1:8" ht="105" x14ac:dyDescent="0.25">
      <c r="A12" s="224"/>
      <c r="B12" s="116" t="s">
        <v>221</v>
      </c>
      <c r="C12" s="116" t="s">
        <v>223</v>
      </c>
      <c r="D12" s="116" t="s">
        <v>224</v>
      </c>
      <c r="E12" s="116" t="s">
        <v>225</v>
      </c>
      <c r="F12" s="116"/>
      <c r="G12" s="114" t="s">
        <v>219</v>
      </c>
      <c r="H12" s="132">
        <f>'[2]расчет коэф выравнивания'!P7</f>
        <v>0.36049091300000002</v>
      </c>
    </row>
    <row r="13" spans="1:8" ht="105" x14ac:dyDescent="0.25">
      <c r="A13" s="224"/>
      <c r="B13" s="116" t="s">
        <v>221</v>
      </c>
      <c r="C13" s="116" t="s">
        <v>223</v>
      </c>
      <c r="D13" s="116" t="s">
        <v>224</v>
      </c>
      <c r="E13" s="116" t="s">
        <v>230</v>
      </c>
      <c r="F13" s="116"/>
      <c r="G13" s="111" t="s">
        <v>228</v>
      </c>
      <c r="H13" s="132">
        <f>'[2]расчет коэф выравнивания'!P8</f>
        <v>0.59299319299999997</v>
      </c>
    </row>
    <row r="14" spans="1:8" ht="60" x14ac:dyDescent="0.25">
      <c r="A14" s="224"/>
      <c r="B14" s="116" t="s">
        <v>26</v>
      </c>
      <c r="C14" s="116" t="s">
        <v>43</v>
      </c>
      <c r="D14" s="116"/>
      <c r="E14" s="116"/>
      <c r="F14" s="116" t="s">
        <v>29</v>
      </c>
      <c r="G14" s="111" t="s">
        <v>41</v>
      </c>
      <c r="H14" s="132">
        <f>'[2]расчет коэф выравнивания'!P9</f>
        <v>0.234673778</v>
      </c>
    </row>
    <row r="15" spans="1:8" ht="60" x14ac:dyDescent="0.25">
      <c r="A15" s="224"/>
      <c r="B15" s="116" t="s">
        <v>26</v>
      </c>
      <c r="C15" s="116" t="s">
        <v>43</v>
      </c>
      <c r="D15" s="116"/>
      <c r="E15" s="116"/>
      <c r="F15" s="116" t="s">
        <v>39</v>
      </c>
      <c r="G15" s="111" t="s">
        <v>45</v>
      </c>
      <c r="H15" s="132">
        <f>'[2]расчет коэф выравнивания'!P10</f>
        <v>0.18326956999999999</v>
      </c>
    </row>
    <row r="16" spans="1:8" ht="60" x14ac:dyDescent="0.25">
      <c r="A16" s="224"/>
      <c r="B16" s="116" t="s">
        <v>26</v>
      </c>
      <c r="C16" s="116" t="s">
        <v>28</v>
      </c>
      <c r="D16" s="116"/>
      <c r="E16" s="116"/>
      <c r="F16" s="116" t="s">
        <v>29</v>
      </c>
      <c r="G16" s="114" t="s">
        <v>24</v>
      </c>
      <c r="H16" s="132">
        <f>'[2]расчет коэф выравнивания'!P11</f>
        <v>0.23228489999999999</v>
      </c>
    </row>
    <row r="17" spans="1:8" ht="73.5" customHeight="1" x14ac:dyDescent="0.25">
      <c r="A17" s="224"/>
      <c r="B17" s="116" t="s">
        <v>26</v>
      </c>
      <c r="C17" s="116" t="s">
        <v>28</v>
      </c>
      <c r="D17" s="116"/>
      <c r="E17" s="116"/>
      <c r="F17" s="116" t="s">
        <v>39</v>
      </c>
      <c r="G17" s="114" t="s">
        <v>37</v>
      </c>
      <c r="H17" s="132">
        <f>'[2]расчет коэф выравнивания'!P12</f>
        <v>0.105322156</v>
      </c>
    </row>
    <row r="18" spans="1:8" x14ac:dyDescent="0.25">
      <c r="A18" s="172" t="s">
        <v>369</v>
      </c>
      <c r="B18" s="116"/>
      <c r="C18" s="116"/>
      <c r="D18" s="116"/>
      <c r="E18" s="116"/>
      <c r="F18" s="116"/>
      <c r="G18" s="114"/>
      <c r="H18" s="132">
        <f>'[2]расчет коэф выравнивания'!P13</f>
        <v>0.36515046449999999</v>
      </c>
    </row>
    <row r="19" spans="1:8" ht="75" x14ac:dyDescent="0.25">
      <c r="A19" s="224" t="s">
        <v>53</v>
      </c>
      <c r="B19" s="116" t="s">
        <v>199</v>
      </c>
      <c r="C19" s="116" t="s">
        <v>298</v>
      </c>
      <c r="D19" s="116" t="s">
        <v>202</v>
      </c>
      <c r="E19" s="116" t="s">
        <v>215</v>
      </c>
      <c r="F19" s="116"/>
      <c r="G19" s="111" t="s">
        <v>213</v>
      </c>
      <c r="H19" s="132">
        <f>'[2]расчет коэф выравнивания'!P14</f>
        <v>0.71569085499999996</v>
      </c>
    </row>
    <row r="20" spans="1:8" ht="105" x14ac:dyDescent="0.25">
      <c r="A20" s="224"/>
      <c r="B20" s="116" t="s">
        <v>221</v>
      </c>
      <c r="C20" s="116" t="s">
        <v>223</v>
      </c>
      <c r="D20" s="116" t="s">
        <v>234</v>
      </c>
      <c r="E20" s="116" t="s">
        <v>225</v>
      </c>
      <c r="F20" s="116"/>
      <c r="G20" s="114" t="s">
        <v>232</v>
      </c>
      <c r="H20" s="132">
        <f>'[2]расчет коэф выравнивания'!P15</f>
        <v>0.48611011599999998</v>
      </c>
    </row>
    <row r="21" spans="1:8" ht="105" x14ac:dyDescent="0.25">
      <c r="A21" s="224"/>
      <c r="B21" s="116" t="s">
        <v>221</v>
      </c>
      <c r="C21" s="116" t="s">
        <v>223</v>
      </c>
      <c r="D21" s="116" t="s">
        <v>234</v>
      </c>
      <c r="E21" s="116" t="s">
        <v>230</v>
      </c>
      <c r="F21" s="116"/>
      <c r="G21" s="111" t="s">
        <v>235</v>
      </c>
      <c r="H21" s="132">
        <f>'[2]расчет коэф выравнивания'!P16</f>
        <v>0.52076811000000001</v>
      </c>
    </row>
    <row r="22" spans="1:8" ht="67.5" customHeight="1" x14ac:dyDescent="0.25">
      <c r="A22" s="224"/>
      <c r="B22" s="116" t="s">
        <v>26</v>
      </c>
      <c r="C22" s="133" t="s">
        <v>58</v>
      </c>
      <c r="D22" s="116"/>
      <c r="E22" s="116"/>
      <c r="F22" s="116" t="s">
        <v>29</v>
      </c>
      <c r="G22" s="111" t="s">
        <v>56</v>
      </c>
      <c r="H22" s="132">
        <f>'[2]расчет коэф выравнивания'!P17</f>
        <v>0.181132082</v>
      </c>
    </row>
    <row r="23" spans="1:8" ht="30" x14ac:dyDescent="0.25">
      <c r="A23" s="224"/>
      <c r="B23" s="116" t="s">
        <v>26</v>
      </c>
      <c r="C23" s="133" t="s">
        <v>50</v>
      </c>
      <c r="D23" s="116"/>
      <c r="E23" s="116"/>
      <c r="F23" s="116" t="s">
        <v>51</v>
      </c>
      <c r="G23" s="111" t="s">
        <v>48</v>
      </c>
      <c r="H23" s="132">
        <f>'[2]расчет коэф выравнивания'!P18</f>
        <v>1.2202066460000001</v>
      </c>
    </row>
    <row r="24" spans="1:8" ht="60" x14ac:dyDescent="0.25">
      <c r="A24" s="224"/>
      <c r="B24" s="116" t="s">
        <v>26</v>
      </c>
      <c r="C24" s="133" t="s">
        <v>50</v>
      </c>
      <c r="D24" s="116"/>
      <c r="E24" s="116"/>
      <c r="F24" s="116" t="s">
        <v>29</v>
      </c>
      <c r="G24" s="111" t="s">
        <v>54</v>
      </c>
      <c r="H24" s="132">
        <f>'[2]расчет коэф выравнивания'!P19</f>
        <v>0.25372668199999998</v>
      </c>
    </row>
    <row r="25" spans="1:8" x14ac:dyDescent="0.25">
      <c r="A25" s="172" t="s">
        <v>369</v>
      </c>
      <c r="B25" s="116"/>
      <c r="C25" s="133"/>
      <c r="D25" s="116"/>
      <c r="E25" s="116"/>
      <c r="F25" s="116"/>
      <c r="G25" s="111"/>
      <c r="H25" s="132">
        <f>'[2]расчет коэф выравнивания'!P20</f>
        <v>0.4411828357</v>
      </c>
    </row>
    <row r="26" spans="1:8" ht="75" x14ac:dyDescent="0.25">
      <c r="A26" s="226" t="s">
        <v>59</v>
      </c>
      <c r="B26" s="116" t="s">
        <v>199</v>
      </c>
      <c r="C26" s="116" t="s">
        <v>298</v>
      </c>
      <c r="D26" s="116" t="s">
        <v>202</v>
      </c>
      <c r="E26" s="116" t="s">
        <v>215</v>
      </c>
      <c r="F26" s="116"/>
      <c r="G26" s="111" t="s">
        <v>213</v>
      </c>
      <c r="H26" s="132">
        <f>'[2]расчет коэф выравнивания'!P21</f>
        <v>0.91296666000000004</v>
      </c>
    </row>
    <row r="27" spans="1:8" ht="105" x14ac:dyDescent="0.25">
      <c r="A27" s="227"/>
      <c r="B27" s="116" t="s">
        <v>221</v>
      </c>
      <c r="C27" s="116" t="s">
        <v>223</v>
      </c>
      <c r="D27" s="116" t="s">
        <v>246</v>
      </c>
      <c r="E27" s="116" t="s">
        <v>225</v>
      </c>
      <c r="F27" s="116"/>
      <c r="G27" s="114" t="s">
        <v>244</v>
      </c>
      <c r="H27" s="132">
        <f>'[2]расчет коэф выравнивания'!P22</f>
        <v>1.497340227</v>
      </c>
    </row>
    <row r="28" spans="1:8" ht="105" x14ac:dyDescent="0.25">
      <c r="A28" s="227"/>
      <c r="B28" s="116" t="s">
        <v>221</v>
      </c>
      <c r="C28" s="116" t="s">
        <v>223</v>
      </c>
      <c r="D28" s="116" t="s">
        <v>246</v>
      </c>
      <c r="E28" s="116" t="s">
        <v>230</v>
      </c>
      <c r="F28" s="116"/>
      <c r="G28" s="114" t="s">
        <v>247</v>
      </c>
      <c r="H28" s="132">
        <f>'[2]расчет коэф выравнивания'!P23</f>
        <v>1.1826041940000001</v>
      </c>
    </row>
    <row r="29" spans="1:8" ht="65.25" customHeight="1" x14ac:dyDescent="0.25">
      <c r="A29" s="227"/>
      <c r="B29" s="116" t="s">
        <v>221</v>
      </c>
      <c r="C29" s="116" t="s">
        <v>223</v>
      </c>
      <c r="D29" s="116" t="s">
        <v>252</v>
      </c>
      <c r="E29" s="116" t="s">
        <v>225</v>
      </c>
      <c r="F29" s="116"/>
      <c r="G29" s="116" t="s">
        <v>250</v>
      </c>
      <c r="H29" s="132">
        <f>'[2]расчет коэф выравнивания'!P24</f>
        <v>0.58993638400000004</v>
      </c>
    </row>
    <row r="30" spans="1:8" ht="105" x14ac:dyDescent="0.25">
      <c r="A30" s="227"/>
      <c r="B30" s="116" t="s">
        <v>221</v>
      </c>
      <c r="C30" s="116" t="s">
        <v>223</v>
      </c>
      <c r="D30" s="116" t="s">
        <v>252</v>
      </c>
      <c r="E30" s="116" t="s">
        <v>230</v>
      </c>
      <c r="F30" s="116"/>
      <c r="G30" s="117" t="s">
        <v>254</v>
      </c>
      <c r="H30" s="132">
        <f>'[2]расчет коэф выравнивания'!P25</f>
        <v>0.66430860700000005</v>
      </c>
    </row>
    <row r="31" spans="1:8" ht="60" x14ac:dyDescent="0.25">
      <c r="A31" s="227"/>
      <c r="B31" s="116" t="s">
        <v>26</v>
      </c>
      <c r="C31" s="133" t="s">
        <v>67</v>
      </c>
      <c r="D31" s="116"/>
      <c r="E31" s="116"/>
      <c r="F31" s="116" t="s">
        <v>29</v>
      </c>
      <c r="G31" s="111" t="s">
        <v>65</v>
      </c>
      <c r="H31" s="132">
        <f>'[2]расчет коэф выравнивания'!P26</f>
        <v>0.49914282799999998</v>
      </c>
    </row>
    <row r="32" spans="1:8" ht="30" x14ac:dyDescent="0.25">
      <c r="A32" s="227"/>
      <c r="B32" s="116" t="s">
        <v>26</v>
      </c>
      <c r="C32" s="133" t="s">
        <v>62</v>
      </c>
      <c r="D32" s="116"/>
      <c r="E32" s="116"/>
      <c r="F32" s="116" t="s">
        <v>51</v>
      </c>
      <c r="G32" s="111" t="s">
        <v>60</v>
      </c>
      <c r="H32" s="132">
        <f>'[2]расчет коэф выравнивания'!P27</f>
        <v>1.9970995140000001</v>
      </c>
    </row>
    <row r="33" spans="1:8" ht="60" x14ac:dyDescent="0.25">
      <c r="A33" s="228"/>
      <c r="B33" s="116" t="s">
        <v>26</v>
      </c>
      <c r="C33" s="133" t="s">
        <v>62</v>
      </c>
      <c r="D33" s="116"/>
      <c r="E33" s="116"/>
      <c r="F33" s="116" t="s">
        <v>29</v>
      </c>
      <c r="G33" s="31" t="s">
        <v>63</v>
      </c>
      <c r="H33" s="132">
        <f>'[2]расчет коэф выравнивания'!P28</f>
        <v>0.57112054000000001</v>
      </c>
    </row>
    <row r="34" spans="1:8" x14ac:dyDescent="0.25">
      <c r="A34" s="172" t="s">
        <v>369</v>
      </c>
      <c r="B34" s="116"/>
      <c r="C34" s="133"/>
      <c r="D34" s="116"/>
      <c r="E34" s="116"/>
      <c r="F34" s="116"/>
      <c r="G34" s="111"/>
      <c r="H34" s="132">
        <f>'[2]расчет коэф выравнивания'!P29</f>
        <v>0.64392333000000002</v>
      </c>
    </row>
    <row r="35" spans="1:8" ht="75" x14ac:dyDescent="0.25">
      <c r="A35" s="224" t="s">
        <v>68</v>
      </c>
      <c r="B35" s="116" t="s">
        <v>199</v>
      </c>
      <c r="C35" s="116" t="s">
        <v>298</v>
      </c>
      <c r="D35" s="116" t="s">
        <v>202</v>
      </c>
      <c r="E35" s="116" t="s">
        <v>215</v>
      </c>
      <c r="F35" s="116"/>
      <c r="G35" s="111" t="s">
        <v>213</v>
      </c>
      <c r="H35" s="132">
        <f>'[2]расчет коэф выравнивания'!P30</f>
        <v>0.97533532499999998</v>
      </c>
    </row>
    <row r="36" spans="1:8" ht="105" x14ac:dyDescent="0.25">
      <c r="A36" s="224"/>
      <c r="B36" s="116" t="s">
        <v>221</v>
      </c>
      <c r="C36" s="116" t="s">
        <v>223</v>
      </c>
      <c r="D36" s="116" t="s">
        <v>246</v>
      </c>
      <c r="E36" s="116" t="s">
        <v>225</v>
      </c>
      <c r="F36" s="116"/>
      <c r="G36" s="114" t="s">
        <v>244</v>
      </c>
      <c r="H36" s="132">
        <f>'[2]расчет коэф выравнивания'!P31</f>
        <v>0.82841854500000001</v>
      </c>
    </row>
    <row r="37" spans="1:8" ht="105" x14ac:dyDescent="0.25">
      <c r="A37" s="224"/>
      <c r="B37" s="116" t="s">
        <v>221</v>
      </c>
      <c r="C37" s="116" t="s">
        <v>223</v>
      </c>
      <c r="D37" s="116" t="s">
        <v>246</v>
      </c>
      <c r="E37" s="116" t="s">
        <v>230</v>
      </c>
      <c r="F37" s="116"/>
      <c r="G37" s="114" t="s">
        <v>247</v>
      </c>
      <c r="H37" s="132">
        <f>'[2]расчет коэф выравнивания'!P32</f>
        <v>0.83602079799999995</v>
      </c>
    </row>
    <row r="38" spans="1:8" ht="30" x14ac:dyDescent="0.25">
      <c r="A38" s="224"/>
      <c r="B38" s="116" t="s">
        <v>72</v>
      </c>
      <c r="C38" s="133" t="s">
        <v>74</v>
      </c>
      <c r="D38" s="116"/>
      <c r="E38" s="116"/>
      <c r="F38" s="110" t="s">
        <v>51</v>
      </c>
      <c r="G38" s="31" t="s">
        <v>70</v>
      </c>
      <c r="H38" s="132">
        <f>'[2]расчет коэф выравнивания'!P33</f>
        <v>0.93526492699999997</v>
      </c>
    </row>
    <row r="39" spans="1:8" ht="60" x14ac:dyDescent="0.25">
      <c r="A39" s="224"/>
      <c r="B39" s="116" t="s">
        <v>72</v>
      </c>
      <c r="C39" s="133" t="s">
        <v>74</v>
      </c>
      <c r="D39" s="116"/>
      <c r="E39" s="116"/>
      <c r="F39" s="116" t="s">
        <v>29</v>
      </c>
      <c r="G39" s="111" t="s">
        <v>75</v>
      </c>
      <c r="H39" s="132">
        <f>'[2]расчет коэф выравнивания'!P34</f>
        <v>0.37444320399999997</v>
      </c>
    </row>
    <row r="40" spans="1:8" ht="60" x14ac:dyDescent="0.25">
      <c r="A40" s="224"/>
      <c r="B40" s="116" t="s">
        <v>72</v>
      </c>
      <c r="C40" s="133" t="s">
        <v>74</v>
      </c>
      <c r="D40" s="116"/>
      <c r="E40" s="116"/>
      <c r="F40" s="116" t="s">
        <v>39</v>
      </c>
      <c r="G40" s="111" t="s">
        <v>78</v>
      </c>
      <c r="H40" s="132">
        <f>'[2]расчет коэф выравнивания'!P35</f>
        <v>0.51757858400000001</v>
      </c>
    </row>
    <row r="41" spans="1:8" ht="60" x14ac:dyDescent="0.25">
      <c r="A41" s="224"/>
      <c r="B41" s="116" t="s">
        <v>26</v>
      </c>
      <c r="C41" s="116" t="s">
        <v>82</v>
      </c>
      <c r="D41" s="116"/>
      <c r="E41" s="116"/>
      <c r="F41" s="116" t="s">
        <v>29</v>
      </c>
      <c r="G41" s="111" t="s">
        <v>80</v>
      </c>
      <c r="H41" s="132">
        <f>'[2]расчет коэф выравнивания'!P36</f>
        <v>0.595741046</v>
      </c>
    </row>
    <row r="42" spans="1:8" x14ac:dyDescent="0.25">
      <c r="A42" s="172" t="s">
        <v>369</v>
      </c>
      <c r="B42" s="116"/>
      <c r="C42" s="116"/>
      <c r="D42" s="116"/>
      <c r="E42" s="116"/>
      <c r="F42" s="116"/>
      <c r="G42" s="111"/>
      <c r="H42" s="132">
        <f>'[2]расчет коэф выравнивания'!P37</f>
        <v>0.72135995399999997</v>
      </c>
    </row>
    <row r="43" spans="1:8" ht="30" x14ac:dyDescent="0.25">
      <c r="A43" s="224" t="s">
        <v>83</v>
      </c>
      <c r="B43" s="116" t="s">
        <v>26</v>
      </c>
      <c r="C43" s="116" t="s">
        <v>86</v>
      </c>
      <c r="D43" s="116"/>
      <c r="E43" s="116"/>
      <c r="F43" s="116" t="s">
        <v>51</v>
      </c>
      <c r="G43" s="111" t="s">
        <v>84</v>
      </c>
      <c r="H43" s="132">
        <f>'[2]расчет коэф выравнивания'!P38</f>
        <v>0.32011824799999999</v>
      </c>
    </row>
    <row r="44" spans="1:8" ht="60" x14ac:dyDescent="0.25">
      <c r="A44" s="224"/>
      <c r="B44" s="116" t="s">
        <v>26</v>
      </c>
      <c r="C44" s="116" t="s">
        <v>86</v>
      </c>
      <c r="D44" s="116"/>
      <c r="E44" s="116"/>
      <c r="F44" s="116" t="s">
        <v>29</v>
      </c>
      <c r="G44" s="111" t="s">
        <v>87</v>
      </c>
      <c r="H44" s="132">
        <f>'[2]расчет коэф выравнивания'!P39</f>
        <v>0.29791445550000001</v>
      </c>
    </row>
    <row r="45" spans="1:8" ht="60" x14ac:dyDescent="0.25">
      <c r="A45" s="224"/>
      <c r="B45" s="116" t="s">
        <v>26</v>
      </c>
      <c r="C45" s="116" t="s">
        <v>86</v>
      </c>
      <c r="D45" s="116"/>
      <c r="E45" s="116"/>
      <c r="F45" s="116" t="s">
        <v>39</v>
      </c>
      <c r="G45" s="111" t="s">
        <v>89</v>
      </c>
      <c r="H45" s="132">
        <f>'[2]расчет коэф выравнивания'!P40</f>
        <v>0.28789600900000001</v>
      </c>
    </row>
    <row r="46" spans="1:8" ht="45" x14ac:dyDescent="0.25">
      <c r="A46" s="224"/>
      <c r="B46" s="116" t="s">
        <v>26</v>
      </c>
      <c r="C46" s="116" t="s">
        <v>86</v>
      </c>
      <c r="D46" s="116"/>
      <c r="E46" s="116"/>
      <c r="F46" s="116" t="s">
        <v>93</v>
      </c>
      <c r="G46" s="111" t="s">
        <v>91</v>
      </c>
      <c r="H46" s="132">
        <f>'[2]расчет коэф выравнивания'!P41</f>
        <v>0.25845198200000002</v>
      </c>
    </row>
    <row r="47" spans="1:8" x14ac:dyDescent="0.25">
      <c r="A47" s="172"/>
      <c r="B47" s="116"/>
      <c r="C47" s="116"/>
      <c r="D47" s="116"/>
      <c r="E47" s="116"/>
      <c r="F47" s="116"/>
      <c r="G47" s="111"/>
      <c r="H47" s="132">
        <f>'[2]расчет коэф выравнивания'!P42</f>
        <v>0.29651029470000001</v>
      </c>
    </row>
    <row r="48" spans="1:8" ht="75" x14ac:dyDescent="0.25">
      <c r="A48" s="224" t="s">
        <v>95</v>
      </c>
      <c r="B48" s="116" t="s">
        <v>199</v>
      </c>
      <c r="C48" s="116" t="s">
        <v>298</v>
      </c>
      <c r="D48" s="116" t="s">
        <v>202</v>
      </c>
      <c r="E48" s="116" t="s">
        <v>215</v>
      </c>
      <c r="F48" s="116"/>
      <c r="G48" s="111" t="s">
        <v>213</v>
      </c>
      <c r="H48" s="132">
        <f>'[2]расчет коэф выравнивания'!P43</f>
        <v>0.89987001499999997</v>
      </c>
    </row>
    <row r="49" spans="1:8" ht="105" x14ac:dyDescent="0.25">
      <c r="A49" s="224"/>
      <c r="B49" s="116" t="s">
        <v>221</v>
      </c>
      <c r="C49" s="116" t="s">
        <v>223</v>
      </c>
      <c r="D49" s="116" t="s">
        <v>240</v>
      </c>
      <c r="E49" s="116" t="s">
        <v>225</v>
      </c>
      <c r="F49" s="116"/>
      <c r="G49" s="111" t="s">
        <v>238</v>
      </c>
      <c r="H49" s="132">
        <f>'[2]расчет коэф выравнивания'!P44</f>
        <v>0.57656282400000003</v>
      </c>
    </row>
    <row r="50" spans="1:8" ht="105" x14ac:dyDescent="0.25">
      <c r="A50" s="224"/>
      <c r="B50" s="116" t="s">
        <v>221</v>
      </c>
      <c r="C50" s="116" t="s">
        <v>223</v>
      </c>
      <c r="D50" s="116" t="s">
        <v>240</v>
      </c>
      <c r="E50" s="116" t="s">
        <v>230</v>
      </c>
      <c r="F50" s="116"/>
      <c r="G50" s="111" t="s">
        <v>241</v>
      </c>
      <c r="H50" s="132">
        <f>'[2]расчет коэф выравнивания'!P45</f>
        <v>0.82519361300000005</v>
      </c>
    </row>
    <row r="51" spans="1:8" ht="105" x14ac:dyDescent="0.25">
      <c r="A51" s="224"/>
      <c r="B51" s="116" t="s">
        <v>221</v>
      </c>
      <c r="C51" s="116" t="s">
        <v>223</v>
      </c>
      <c r="D51" s="116" t="s">
        <v>252</v>
      </c>
      <c r="E51" s="116" t="s">
        <v>225</v>
      </c>
      <c r="F51" s="116"/>
      <c r="G51" s="116" t="s">
        <v>250</v>
      </c>
      <c r="H51" s="132">
        <f>'[2]расчет коэф выравнивания'!P46</f>
        <v>0.61247560099999998</v>
      </c>
    </row>
    <row r="52" spans="1:8" ht="105" x14ac:dyDescent="0.25">
      <c r="A52" s="224"/>
      <c r="B52" s="116" t="s">
        <v>221</v>
      </c>
      <c r="C52" s="116" t="s">
        <v>223</v>
      </c>
      <c r="D52" s="116" t="s">
        <v>252</v>
      </c>
      <c r="E52" s="116" t="s">
        <v>230</v>
      </c>
      <c r="F52" s="116"/>
      <c r="G52" s="117" t="s">
        <v>254</v>
      </c>
      <c r="H52" s="132">
        <f>'[2]расчет коэф выравнивания'!P47</f>
        <v>0.73460586699999997</v>
      </c>
    </row>
    <row r="53" spans="1:8" ht="60" x14ac:dyDescent="0.25">
      <c r="A53" s="224"/>
      <c r="B53" s="116" t="s">
        <v>26</v>
      </c>
      <c r="C53" s="116" t="s">
        <v>98</v>
      </c>
      <c r="D53" s="116"/>
      <c r="E53" s="116"/>
      <c r="F53" s="116" t="s">
        <v>29</v>
      </c>
      <c r="G53" s="111" t="s">
        <v>96</v>
      </c>
      <c r="H53" s="132">
        <f>'[2]расчет коэф выравнивания'!P48</f>
        <v>0.32094652800000001</v>
      </c>
    </row>
    <row r="54" spans="1:8" ht="60" x14ac:dyDescent="0.25">
      <c r="A54" s="224"/>
      <c r="B54" s="116" t="s">
        <v>26</v>
      </c>
      <c r="C54" s="116" t="s">
        <v>98</v>
      </c>
      <c r="D54" s="116"/>
      <c r="E54" s="116"/>
      <c r="F54" s="116" t="s">
        <v>39</v>
      </c>
      <c r="G54" s="111" t="s">
        <v>99</v>
      </c>
      <c r="H54" s="132">
        <f>'[2]расчет коэф выравнивания'!P49</f>
        <v>0.178836619</v>
      </c>
    </row>
    <row r="55" spans="1:8" ht="60" x14ac:dyDescent="0.25">
      <c r="A55" s="224"/>
      <c r="B55" s="116" t="s">
        <v>26</v>
      </c>
      <c r="C55" s="116" t="s">
        <v>104</v>
      </c>
      <c r="D55" s="116"/>
      <c r="E55" s="116"/>
      <c r="F55" s="116" t="s">
        <v>29</v>
      </c>
      <c r="G55" s="111" t="s">
        <v>102</v>
      </c>
      <c r="H55" s="132">
        <f>'[2]расчет коэф выравнивания'!P50</f>
        <v>0.35755298299999999</v>
      </c>
    </row>
    <row r="56" spans="1:8" ht="60" x14ac:dyDescent="0.25">
      <c r="A56" s="224"/>
      <c r="B56" s="116" t="s">
        <v>26</v>
      </c>
      <c r="C56" s="116" t="s">
        <v>104</v>
      </c>
      <c r="D56" s="116"/>
      <c r="E56" s="116"/>
      <c r="F56" s="116" t="s">
        <v>39</v>
      </c>
      <c r="G56" s="111" t="s">
        <v>105</v>
      </c>
      <c r="H56" s="132">
        <f>'[2]расчет коэф выравнивания'!P51</f>
        <v>0.15994314100000001</v>
      </c>
    </row>
    <row r="57" spans="1:8" x14ac:dyDescent="0.25">
      <c r="A57" s="172" t="s">
        <v>369</v>
      </c>
      <c r="B57" s="116"/>
      <c r="C57" s="116"/>
      <c r="D57" s="116"/>
      <c r="E57" s="116"/>
      <c r="F57" s="116"/>
      <c r="G57" s="111"/>
      <c r="H57" s="132">
        <f>'[2]расчет коэф выравнивания'!P52</f>
        <v>0.401393059</v>
      </c>
    </row>
    <row r="58" spans="1:8" ht="75" x14ac:dyDescent="0.25">
      <c r="A58" s="224" t="s">
        <v>107</v>
      </c>
      <c r="B58" s="116" t="s">
        <v>199</v>
      </c>
      <c r="C58" s="116" t="s">
        <v>298</v>
      </c>
      <c r="D58" s="116" t="s">
        <v>202</v>
      </c>
      <c r="E58" s="116" t="s">
        <v>215</v>
      </c>
      <c r="F58" s="116"/>
      <c r="G58" s="111" t="s">
        <v>213</v>
      </c>
      <c r="H58" s="132">
        <f>'[2]расчет коэф выравнивания'!P53</f>
        <v>0.803629064</v>
      </c>
    </row>
    <row r="59" spans="1:8" ht="105" x14ac:dyDescent="0.25">
      <c r="A59" s="224"/>
      <c r="B59" s="116" t="s">
        <v>221</v>
      </c>
      <c r="C59" s="116" t="s">
        <v>223</v>
      </c>
      <c r="D59" s="116" t="s">
        <v>252</v>
      </c>
      <c r="E59" s="116" t="s">
        <v>225</v>
      </c>
      <c r="F59" s="116"/>
      <c r="G59" s="116" t="s">
        <v>250</v>
      </c>
      <c r="H59" s="132">
        <f>'[2]расчет коэф выравнивания'!P54</f>
        <v>0.67271966999999999</v>
      </c>
    </row>
    <row r="60" spans="1:8" ht="105" x14ac:dyDescent="0.25">
      <c r="A60" s="224"/>
      <c r="B60" s="116" t="s">
        <v>221</v>
      </c>
      <c r="C60" s="116" t="s">
        <v>223</v>
      </c>
      <c r="D60" s="116" t="s">
        <v>252</v>
      </c>
      <c r="E60" s="116" t="s">
        <v>230</v>
      </c>
      <c r="F60" s="116"/>
      <c r="G60" s="117" t="s">
        <v>254</v>
      </c>
      <c r="H60" s="132">
        <f>'[2]расчет коэф выравнивания'!P55</f>
        <v>0.802316582</v>
      </c>
    </row>
    <row r="61" spans="1:8" ht="30" x14ac:dyDescent="0.25">
      <c r="A61" s="224"/>
      <c r="B61" s="116" t="s">
        <v>26</v>
      </c>
      <c r="C61" s="116" t="s">
        <v>299</v>
      </c>
      <c r="D61" s="116"/>
      <c r="E61" s="116"/>
      <c r="F61" s="116" t="s">
        <v>51</v>
      </c>
      <c r="G61" s="111" t="s">
        <v>108</v>
      </c>
      <c r="H61" s="132">
        <f>'[2]расчет коэф выравнивания'!P56</f>
        <v>0.21981341600000001</v>
      </c>
    </row>
    <row r="62" spans="1:8" ht="60" x14ac:dyDescent="0.25">
      <c r="A62" s="224"/>
      <c r="B62" s="116" t="s">
        <v>26</v>
      </c>
      <c r="C62" s="116" t="s">
        <v>299</v>
      </c>
      <c r="D62" s="116"/>
      <c r="E62" s="116"/>
      <c r="F62" s="116" t="s">
        <v>29</v>
      </c>
      <c r="G62" s="111" t="s">
        <v>111</v>
      </c>
      <c r="H62" s="132">
        <f>'[2]расчет коэф выравнивания'!P57</f>
        <v>0.23054287000000001</v>
      </c>
    </row>
    <row r="63" spans="1:8" ht="60" x14ac:dyDescent="0.25">
      <c r="A63" s="224"/>
      <c r="B63" s="116" t="s">
        <v>26</v>
      </c>
      <c r="C63" s="116" t="s">
        <v>299</v>
      </c>
      <c r="D63" s="116"/>
      <c r="E63" s="116"/>
      <c r="F63" s="116" t="s">
        <v>39</v>
      </c>
      <c r="G63" s="111" t="s">
        <v>113</v>
      </c>
      <c r="H63" s="132">
        <f>'[2]расчет коэф выравнивания'!P58</f>
        <v>0.214975419</v>
      </c>
    </row>
    <row r="64" spans="1:8" ht="60" x14ac:dyDescent="0.25">
      <c r="A64" s="224"/>
      <c r="B64" s="116" t="s">
        <v>26</v>
      </c>
      <c r="C64" s="116" t="s">
        <v>117</v>
      </c>
      <c r="D64" s="116"/>
      <c r="E64" s="116"/>
      <c r="F64" s="116" t="s">
        <v>29</v>
      </c>
      <c r="G64" s="111" t="s">
        <v>115</v>
      </c>
      <c r="H64" s="132">
        <f>'[2]расчет коэф выравнивания'!P59</f>
        <v>0.24865800199999999</v>
      </c>
    </row>
    <row r="65" spans="1:8" ht="60" x14ac:dyDescent="0.25">
      <c r="A65" s="224"/>
      <c r="B65" s="116" t="s">
        <v>26</v>
      </c>
      <c r="C65" s="116" t="s">
        <v>117</v>
      </c>
      <c r="D65" s="116"/>
      <c r="E65" s="116"/>
      <c r="F65" s="116" t="s">
        <v>39</v>
      </c>
      <c r="G65" s="111" t="s">
        <v>118</v>
      </c>
      <c r="H65" s="132">
        <f>'[2]расчет коэф выравнивания'!P60</f>
        <v>0.23657131300000001</v>
      </c>
    </row>
    <row r="66" spans="1:8" x14ac:dyDescent="0.25">
      <c r="A66" s="172" t="s">
        <v>369</v>
      </c>
      <c r="B66" s="116"/>
      <c r="C66" s="116"/>
      <c r="D66" s="116"/>
      <c r="E66" s="116"/>
      <c r="F66" s="116"/>
      <c r="G66" s="111"/>
      <c r="H66" s="132">
        <f>'[2]расчет коэф выравнивания'!P61</f>
        <v>0.44258392279999997</v>
      </c>
    </row>
    <row r="67" spans="1:8" ht="75" x14ac:dyDescent="0.25">
      <c r="A67" s="224" t="s">
        <v>300</v>
      </c>
      <c r="B67" s="116" t="s">
        <v>199</v>
      </c>
      <c r="C67" s="116" t="s">
        <v>298</v>
      </c>
      <c r="D67" s="116" t="s">
        <v>202</v>
      </c>
      <c r="E67" s="116" t="s">
        <v>215</v>
      </c>
      <c r="F67" s="116"/>
      <c r="G67" s="111" t="s">
        <v>213</v>
      </c>
      <c r="H67" s="132">
        <f>'[2]расчет коэф выравнивания'!P62</f>
        <v>1.2663156609999999</v>
      </c>
    </row>
    <row r="68" spans="1:8" ht="105" x14ac:dyDescent="0.25">
      <c r="A68" s="224"/>
      <c r="B68" s="116" t="s">
        <v>221</v>
      </c>
      <c r="C68" s="116" t="s">
        <v>223</v>
      </c>
      <c r="D68" s="116" t="s">
        <v>234</v>
      </c>
      <c r="E68" s="116" t="s">
        <v>225</v>
      </c>
      <c r="F68" s="116"/>
      <c r="G68" s="114" t="s">
        <v>244</v>
      </c>
      <c r="H68" s="132">
        <f>'[2]расчет коэф выравнивания'!P63</f>
        <v>0.93217913699999999</v>
      </c>
    </row>
    <row r="69" spans="1:8" ht="105" x14ac:dyDescent="0.25">
      <c r="A69" s="224"/>
      <c r="B69" s="116" t="s">
        <v>221</v>
      </c>
      <c r="C69" s="116" t="s">
        <v>223</v>
      </c>
      <c r="D69" s="116" t="s">
        <v>234</v>
      </c>
      <c r="E69" s="116" t="s">
        <v>230</v>
      </c>
      <c r="F69" s="116"/>
      <c r="G69" s="114" t="s">
        <v>247</v>
      </c>
      <c r="H69" s="132">
        <f>'[2]расчет коэф выравнивания'!P64</f>
        <v>1.166896717</v>
      </c>
    </row>
    <row r="70" spans="1:8" ht="105" x14ac:dyDescent="0.25">
      <c r="A70" s="224"/>
      <c r="B70" s="116" t="s">
        <v>221</v>
      </c>
      <c r="C70" s="116" t="s">
        <v>223</v>
      </c>
      <c r="D70" s="116" t="s">
        <v>240</v>
      </c>
      <c r="E70" s="116" t="s">
        <v>225</v>
      </c>
      <c r="F70" s="116"/>
      <c r="G70" s="111" t="s">
        <v>238</v>
      </c>
      <c r="H70" s="132">
        <f>'[2]расчет коэф выравнивания'!P65</f>
        <v>0.89308874400000005</v>
      </c>
    </row>
    <row r="71" spans="1:8" ht="105" x14ac:dyDescent="0.25">
      <c r="A71" s="224"/>
      <c r="B71" s="116" t="s">
        <v>221</v>
      </c>
      <c r="C71" s="116" t="s">
        <v>223</v>
      </c>
      <c r="D71" s="116" t="s">
        <v>240</v>
      </c>
      <c r="E71" s="116" t="s">
        <v>230</v>
      </c>
      <c r="F71" s="116"/>
      <c r="G71" s="111" t="s">
        <v>241</v>
      </c>
      <c r="H71" s="132">
        <f>'[2]расчет коэф выравнивания'!P66</f>
        <v>1.160662216</v>
      </c>
    </row>
    <row r="72" spans="1:8" ht="30" x14ac:dyDescent="0.25">
      <c r="A72" s="224"/>
      <c r="B72" s="116" t="s">
        <v>26</v>
      </c>
      <c r="C72" s="133" t="s">
        <v>50</v>
      </c>
      <c r="D72" s="116"/>
      <c r="E72" s="116"/>
      <c r="F72" s="116" t="s">
        <v>51</v>
      </c>
      <c r="G72" s="111" t="s">
        <v>48</v>
      </c>
      <c r="H72" s="132">
        <f>'[2]расчет коэф выравнивания'!P67</f>
        <v>1.5213165191</v>
      </c>
    </row>
    <row r="73" spans="1:8" ht="60" x14ac:dyDescent="0.25">
      <c r="A73" s="224"/>
      <c r="B73" s="116" t="s">
        <v>26</v>
      </c>
      <c r="C73" s="116" t="s">
        <v>104</v>
      </c>
      <c r="D73" s="116"/>
      <c r="E73" s="116"/>
      <c r="F73" s="116" t="s">
        <v>29</v>
      </c>
      <c r="G73" s="111" t="s">
        <v>102</v>
      </c>
      <c r="H73" s="132">
        <f>'[2]расчет коэф выравнивания'!P68</f>
        <v>0.38029597399999998</v>
      </c>
    </row>
    <row r="74" spans="1:8" x14ac:dyDescent="0.25">
      <c r="A74" s="172" t="s">
        <v>369</v>
      </c>
      <c r="B74" s="116"/>
      <c r="C74" s="116"/>
      <c r="D74" s="116"/>
      <c r="E74" s="116"/>
      <c r="F74" s="116"/>
      <c r="G74" s="111"/>
      <c r="H74" s="132">
        <f>'[2]расчет коэф выравнивания'!P69</f>
        <v>0.95720362699999995</v>
      </c>
    </row>
    <row r="75" spans="1:8" ht="75" x14ac:dyDescent="0.25">
      <c r="A75" s="224" t="s">
        <v>120</v>
      </c>
      <c r="B75" s="116" t="s">
        <v>199</v>
      </c>
      <c r="C75" s="116" t="s">
        <v>298</v>
      </c>
      <c r="D75" s="116" t="s">
        <v>202</v>
      </c>
      <c r="E75" s="116" t="s">
        <v>215</v>
      </c>
      <c r="F75" s="116"/>
      <c r="G75" s="111" t="s">
        <v>213</v>
      </c>
      <c r="H75" s="132">
        <f>'[2]расчет коэф выравнивания'!P70</f>
        <v>0.70730263800000004</v>
      </c>
    </row>
    <row r="76" spans="1:8" ht="105" x14ac:dyDescent="0.25">
      <c r="A76" s="224"/>
      <c r="B76" s="116" t="s">
        <v>221</v>
      </c>
      <c r="C76" s="116" t="s">
        <v>223</v>
      </c>
      <c r="D76" s="116" t="s">
        <v>240</v>
      </c>
      <c r="E76" s="116" t="s">
        <v>225</v>
      </c>
      <c r="F76" s="116"/>
      <c r="G76" s="111" t="s">
        <v>238</v>
      </c>
      <c r="H76" s="132">
        <f>'[2]расчет коэф выравнивания'!P71</f>
        <v>0.50164215400000001</v>
      </c>
    </row>
    <row r="77" spans="1:8" ht="105" x14ac:dyDescent="0.25">
      <c r="A77" s="224"/>
      <c r="B77" s="116" t="s">
        <v>221</v>
      </c>
      <c r="C77" s="116" t="s">
        <v>223</v>
      </c>
      <c r="D77" s="116" t="s">
        <v>240</v>
      </c>
      <c r="E77" s="116" t="s">
        <v>230</v>
      </c>
      <c r="F77" s="116"/>
      <c r="G77" s="111" t="s">
        <v>241</v>
      </c>
      <c r="H77" s="132">
        <f>'[2]расчет коэф выравнивания'!P72</f>
        <v>0.57754222700000002</v>
      </c>
    </row>
    <row r="78" spans="1:8" ht="60" x14ac:dyDescent="0.25">
      <c r="A78" s="224"/>
      <c r="B78" s="116" t="s">
        <v>26</v>
      </c>
      <c r="C78" s="116" t="s">
        <v>128</v>
      </c>
      <c r="D78" s="116"/>
      <c r="E78" s="116"/>
      <c r="F78" s="116" t="s">
        <v>29</v>
      </c>
      <c r="G78" s="111" t="s">
        <v>126</v>
      </c>
      <c r="H78" s="132">
        <f>'[2]расчет коэф выравнивания'!P73</f>
        <v>0.30296699999999999</v>
      </c>
    </row>
    <row r="79" spans="1:8" ht="60" x14ac:dyDescent="0.25">
      <c r="A79" s="224"/>
      <c r="B79" s="116" t="s">
        <v>26</v>
      </c>
      <c r="C79" s="116" t="s">
        <v>123</v>
      </c>
      <c r="D79" s="116"/>
      <c r="E79" s="116"/>
      <c r="F79" s="116" t="s">
        <v>29</v>
      </c>
      <c r="G79" s="111" t="s">
        <v>121</v>
      </c>
      <c r="H79" s="132">
        <f>'[2]расчет коэф выравнивания'!P74</f>
        <v>0.30808959400000002</v>
      </c>
    </row>
    <row r="80" spans="1:8" ht="60" x14ac:dyDescent="0.25">
      <c r="A80" s="224"/>
      <c r="B80" s="116" t="s">
        <v>26</v>
      </c>
      <c r="C80" s="116" t="s">
        <v>123</v>
      </c>
      <c r="D80" s="116"/>
      <c r="E80" s="116"/>
      <c r="F80" s="116" t="s">
        <v>39</v>
      </c>
      <c r="G80" s="111" t="s">
        <v>124</v>
      </c>
      <c r="H80" s="132">
        <f>'[2]расчет коэф выравнивания'!P75</f>
        <v>0.19186671499999999</v>
      </c>
    </row>
    <row r="81" spans="1:8" x14ac:dyDescent="0.25">
      <c r="A81" s="172" t="s">
        <v>369</v>
      </c>
      <c r="B81" s="116"/>
      <c r="C81" s="116"/>
      <c r="D81" s="116"/>
      <c r="E81" s="116"/>
      <c r="F81" s="116"/>
      <c r="G81" s="111"/>
      <c r="H81" s="132">
        <f>'[2]расчет коэф выравнивания'!P76</f>
        <v>0.3932982585</v>
      </c>
    </row>
    <row r="82" spans="1:8" ht="30" x14ac:dyDescent="0.25">
      <c r="A82" s="224" t="s">
        <v>129</v>
      </c>
      <c r="B82" s="116" t="s">
        <v>26</v>
      </c>
      <c r="C82" s="116" t="s">
        <v>132</v>
      </c>
      <c r="D82" s="116"/>
      <c r="E82" s="116"/>
      <c r="F82" s="116" t="s">
        <v>51</v>
      </c>
      <c r="G82" s="111" t="s">
        <v>130</v>
      </c>
      <c r="H82" s="132">
        <f>'[2]расчет коэф выравнивания'!P77</f>
        <v>0.225639495</v>
      </c>
    </row>
    <row r="83" spans="1:8" ht="60" x14ac:dyDescent="0.25">
      <c r="A83" s="224"/>
      <c r="B83" s="116" t="s">
        <v>26</v>
      </c>
      <c r="C83" s="116" t="s">
        <v>132</v>
      </c>
      <c r="D83" s="116"/>
      <c r="E83" s="116"/>
      <c r="F83" s="116" t="s">
        <v>29</v>
      </c>
      <c r="G83" s="111" t="s">
        <v>133</v>
      </c>
      <c r="H83" s="132">
        <f>'[2]расчет коэф выравнивания'!P78</f>
        <v>0.233953361</v>
      </c>
    </row>
    <row r="84" spans="1:8" ht="60" x14ac:dyDescent="0.25">
      <c r="A84" s="224"/>
      <c r="B84" s="116" t="s">
        <v>26</v>
      </c>
      <c r="C84" s="116" t="s">
        <v>132</v>
      </c>
      <c r="D84" s="116"/>
      <c r="E84" s="116"/>
      <c r="F84" s="116" t="s">
        <v>39</v>
      </c>
      <c r="G84" s="111" t="s">
        <v>135</v>
      </c>
      <c r="H84" s="132">
        <f>'[2]расчет коэф выравнивания'!P79</f>
        <v>0.16953035499999999</v>
      </c>
    </row>
    <row r="85" spans="1:8" ht="45" x14ac:dyDescent="0.25">
      <c r="A85" s="224"/>
      <c r="B85" s="116" t="s">
        <v>26</v>
      </c>
      <c r="C85" s="116" t="s">
        <v>132</v>
      </c>
      <c r="D85" s="116"/>
      <c r="E85" s="116"/>
      <c r="F85" s="116" t="s">
        <v>93</v>
      </c>
      <c r="G85" s="111" t="s">
        <v>137</v>
      </c>
      <c r="H85" s="132">
        <f>'[2]расчет коэф выравнивания'!P80</f>
        <v>0.38012133599999998</v>
      </c>
    </row>
    <row r="86" spans="1:8" ht="30" x14ac:dyDescent="0.25">
      <c r="A86" s="224"/>
      <c r="B86" s="116" t="s">
        <v>26</v>
      </c>
      <c r="C86" s="116" t="s">
        <v>147</v>
      </c>
      <c r="D86" s="116"/>
      <c r="E86" s="116"/>
      <c r="F86" s="116" t="s">
        <v>51</v>
      </c>
      <c r="G86" s="111" t="s">
        <v>145</v>
      </c>
      <c r="H86" s="132">
        <f>'[2]расчет коэф выравнивания'!P81</f>
        <v>0.163102678</v>
      </c>
    </row>
    <row r="87" spans="1:8" ht="60" x14ac:dyDescent="0.25">
      <c r="A87" s="224"/>
      <c r="B87" s="116" t="s">
        <v>26</v>
      </c>
      <c r="C87" s="116" t="s">
        <v>147</v>
      </c>
      <c r="D87" s="116"/>
      <c r="E87" s="116"/>
      <c r="F87" s="116" t="s">
        <v>29</v>
      </c>
      <c r="G87" s="111" t="s">
        <v>148</v>
      </c>
      <c r="H87" s="132">
        <f>'[2]расчет коэф выравнивания'!P82</f>
        <v>0.24229826500000001</v>
      </c>
    </row>
    <row r="88" spans="1:8" ht="60" x14ac:dyDescent="0.25">
      <c r="A88" s="224"/>
      <c r="B88" s="116" t="s">
        <v>26</v>
      </c>
      <c r="C88" s="116" t="s">
        <v>147</v>
      </c>
      <c r="D88" s="116"/>
      <c r="E88" s="116"/>
      <c r="F88" s="116" t="s">
        <v>39</v>
      </c>
      <c r="G88" s="111" t="s">
        <v>150</v>
      </c>
      <c r="H88" s="132">
        <f>'[2]расчет коэф выравнивания'!P83</f>
        <v>0.27333044899999998</v>
      </c>
    </row>
    <row r="89" spans="1:8" ht="45" x14ac:dyDescent="0.25">
      <c r="A89" s="224"/>
      <c r="B89" s="116" t="s">
        <v>26</v>
      </c>
      <c r="C89" s="116" t="s">
        <v>147</v>
      </c>
      <c r="D89" s="116"/>
      <c r="E89" s="116"/>
      <c r="F89" s="109" t="s">
        <v>93</v>
      </c>
      <c r="G89" s="31" t="s">
        <v>152</v>
      </c>
      <c r="H89" s="132">
        <f>'[2]расчет коэф выравнивания'!P84</f>
        <v>1.0322388490000001</v>
      </c>
    </row>
    <row r="90" spans="1:8" ht="30" x14ac:dyDescent="0.25">
      <c r="A90" s="224"/>
      <c r="B90" s="116" t="s">
        <v>26</v>
      </c>
      <c r="C90" s="116" t="s">
        <v>142</v>
      </c>
      <c r="D90" s="116"/>
      <c r="E90" s="116"/>
      <c r="F90" s="116" t="s">
        <v>51</v>
      </c>
      <c r="G90" s="111" t="s">
        <v>140</v>
      </c>
      <c r="H90" s="132">
        <f>'[2]расчет коэф выравнивания'!P85</f>
        <v>0.22262548500000001</v>
      </c>
    </row>
    <row r="91" spans="1:8" ht="60" x14ac:dyDescent="0.25">
      <c r="A91" s="224"/>
      <c r="B91" s="116" t="s">
        <v>26</v>
      </c>
      <c r="C91" s="116" t="s">
        <v>142</v>
      </c>
      <c r="D91" s="116"/>
      <c r="E91" s="116"/>
      <c r="F91" s="116" t="s">
        <v>29</v>
      </c>
      <c r="G91" s="111" t="s">
        <v>143</v>
      </c>
      <c r="H91" s="132">
        <f>'[2]расчет коэф выравнивания'!P86</f>
        <v>0.43474651399999997</v>
      </c>
    </row>
    <row r="92" spans="1:8" ht="60" x14ac:dyDescent="0.25">
      <c r="A92" s="224"/>
      <c r="B92" s="116" t="s">
        <v>267</v>
      </c>
      <c r="C92" s="119" t="s">
        <v>301</v>
      </c>
      <c r="D92" s="116"/>
      <c r="E92" s="116"/>
      <c r="F92" s="117"/>
      <c r="G92" s="133" t="s">
        <v>265</v>
      </c>
      <c r="H92" s="132">
        <f>'[2]расчет коэф выравнивания'!P87</f>
        <v>0.42134592399999998</v>
      </c>
    </row>
    <row r="93" spans="1:8" x14ac:dyDescent="0.25">
      <c r="A93" s="172" t="s">
        <v>369</v>
      </c>
      <c r="B93" s="116"/>
      <c r="C93" s="119"/>
      <c r="D93" s="116"/>
      <c r="E93" s="116"/>
      <c r="F93" s="117"/>
      <c r="G93" s="133"/>
      <c r="H93" s="132">
        <f>'[2]расчет коэф выравнивания'!P88</f>
        <v>0.27686594450000002</v>
      </c>
    </row>
    <row r="94" spans="1:8" ht="75" x14ac:dyDescent="0.25">
      <c r="A94" s="224" t="s">
        <v>155</v>
      </c>
      <c r="B94" s="116" t="s">
        <v>199</v>
      </c>
      <c r="C94" s="116" t="s">
        <v>298</v>
      </c>
      <c r="D94" s="116" t="s">
        <v>202</v>
      </c>
      <c r="E94" s="116" t="s">
        <v>215</v>
      </c>
      <c r="F94" s="116"/>
      <c r="G94" s="111" t="s">
        <v>213</v>
      </c>
      <c r="H94" s="132">
        <f>'[2]расчет коэф выравнивания'!P89</f>
        <v>1.569854919</v>
      </c>
    </row>
    <row r="95" spans="1:8" ht="105" x14ac:dyDescent="0.25">
      <c r="A95" s="224"/>
      <c r="B95" s="116" t="s">
        <v>221</v>
      </c>
      <c r="C95" s="116" t="s">
        <v>223</v>
      </c>
      <c r="D95" s="116" t="s">
        <v>234</v>
      </c>
      <c r="E95" s="116" t="s">
        <v>225</v>
      </c>
      <c r="F95" s="116"/>
      <c r="G95" s="114" t="s">
        <v>232</v>
      </c>
      <c r="H95" s="132">
        <f>'[2]расчет коэф выравнивания'!P90</f>
        <v>1.3337736360000001</v>
      </c>
    </row>
    <row r="96" spans="1:8" ht="105" x14ac:dyDescent="0.25">
      <c r="A96" s="224"/>
      <c r="B96" s="116" t="s">
        <v>221</v>
      </c>
      <c r="C96" s="116" t="s">
        <v>223</v>
      </c>
      <c r="D96" s="116" t="s">
        <v>234</v>
      </c>
      <c r="E96" s="116" t="s">
        <v>230</v>
      </c>
      <c r="F96" s="116"/>
      <c r="G96" s="111" t="s">
        <v>235</v>
      </c>
      <c r="H96" s="132">
        <f>'[2]расчет коэф выравнивания'!P91</f>
        <v>1.5830132955</v>
      </c>
    </row>
    <row r="97" spans="1:8" ht="105" x14ac:dyDescent="0.25">
      <c r="A97" s="224"/>
      <c r="B97" s="116" t="s">
        <v>221</v>
      </c>
      <c r="C97" s="116" t="s">
        <v>223</v>
      </c>
      <c r="D97" s="116" t="s">
        <v>224</v>
      </c>
      <c r="E97" s="116" t="s">
        <v>225</v>
      </c>
      <c r="F97" s="116"/>
      <c r="G97" s="114" t="s">
        <v>219</v>
      </c>
      <c r="H97" s="132">
        <f>'[2]расчет коэф выравнивания'!P92</f>
        <v>1.3953002350000001</v>
      </c>
    </row>
    <row r="98" spans="1:8" ht="105" x14ac:dyDescent="0.25">
      <c r="A98" s="224"/>
      <c r="B98" s="116" t="s">
        <v>221</v>
      </c>
      <c r="C98" s="116" t="s">
        <v>223</v>
      </c>
      <c r="D98" s="116" t="s">
        <v>224</v>
      </c>
      <c r="E98" s="116" t="s">
        <v>230</v>
      </c>
      <c r="F98" s="116"/>
      <c r="G98" s="111" t="s">
        <v>228</v>
      </c>
      <c r="H98" s="132">
        <f>'[2]расчет коэф выравнивания'!P93</f>
        <v>1.625645134</v>
      </c>
    </row>
    <row r="99" spans="1:8" ht="30" x14ac:dyDescent="0.25">
      <c r="A99" s="224"/>
      <c r="B99" s="116" t="s">
        <v>26</v>
      </c>
      <c r="C99" s="116" t="s">
        <v>158</v>
      </c>
      <c r="D99" s="116"/>
      <c r="E99" s="116"/>
      <c r="F99" s="116" t="s">
        <v>51</v>
      </c>
      <c r="G99" s="111" t="s">
        <v>156</v>
      </c>
      <c r="H99" s="132">
        <f>'[2]расчет коэф выравнивания'!P94</f>
        <v>1.3092518179999999</v>
      </c>
    </row>
    <row r="100" spans="1:8" ht="60" x14ac:dyDescent="0.25">
      <c r="A100" s="224"/>
      <c r="B100" s="116" t="s">
        <v>26</v>
      </c>
      <c r="C100" s="116" t="s">
        <v>158</v>
      </c>
      <c r="D100" s="116"/>
      <c r="E100" s="116"/>
      <c r="F100" s="116" t="s">
        <v>29</v>
      </c>
      <c r="G100" s="111" t="s">
        <v>160</v>
      </c>
      <c r="H100" s="132">
        <f>'[2]расчет коэф выравнивания'!P95</f>
        <v>1.166282802</v>
      </c>
    </row>
    <row r="101" spans="1:8" ht="51.75" x14ac:dyDescent="0.25">
      <c r="A101" s="224"/>
      <c r="B101" s="116" t="s">
        <v>26</v>
      </c>
      <c r="C101" s="116" t="s">
        <v>158</v>
      </c>
      <c r="D101" s="116"/>
      <c r="E101" s="116"/>
      <c r="F101" s="49" t="s">
        <v>39</v>
      </c>
      <c r="G101" s="31" t="s">
        <v>162</v>
      </c>
      <c r="H101" s="132">
        <f>'[2]расчет коэф выравнивания'!P96</f>
        <v>1.3670074430000001</v>
      </c>
    </row>
    <row r="102" spans="1:8" ht="30" x14ac:dyDescent="0.25">
      <c r="A102" s="224"/>
      <c r="B102" s="116" t="s">
        <v>26</v>
      </c>
      <c r="C102" s="116" t="s">
        <v>166</v>
      </c>
      <c r="D102" s="116"/>
      <c r="E102" s="116"/>
      <c r="F102" s="116" t="s">
        <v>51</v>
      </c>
      <c r="G102" s="111" t="s">
        <v>164</v>
      </c>
      <c r="H102" s="132">
        <f>'[2]расчет коэф выравнивания'!P97</f>
        <v>2.5514891340000001</v>
      </c>
    </row>
    <row r="103" spans="1:8" ht="60" x14ac:dyDescent="0.25">
      <c r="A103" s="224"/>
      <c r="B103" s="116" t="s">
        <v>26</v>
      </c>
      <c r="C103" s="116" t="s">
        <v>166</v>
      </c>
      <c r="D103" s="116"/>
      <c r="E103" s="116"/>
      <c r="F103" s="116" t="s">
        <v>29</v>
      </c>
      <c r="G103" s="111" t="s">
        <v>168</v>
      </c>
      <c r="H103" s="132">
        <f>'[2]расчет коэф выравнивания'!P98</f>
        <v>0.74647696100000005</v>
      </c>
    </row>
    <row r="104" spans="1:8" x14ac:dyDescent="0.25">
      <c r="A104" s="172" t="s">
        <v>369</v>
      </c>
      <c r="B104" s="116"/>
      <c r="C104" s="116"/>
      <c r="D104" s="116"/>
      <c r="E104" s="116"/>
      <c r="F104" s="116"/>
      <c r="G104" s="111"/>
      <c r="H104" s="132">
        <f>'[2]расчет коэф выравнивания'!P99</f>
        <v>1.3536828412999999</v>
      </c>
    </row>
    <row r="105" spans="1:8" ht="75" x14ac:dyDescent="0.25">
      <c r="A105" s="224" t="s">
        <v>170</v>
      </c>
      <c r="B105" s="116" t="s">
        <v>199</v>
      </c>
      <c r="C105" s="116" t="s">
        <v>298</v>
      </c>
      <c r="D105" s="116" t="s">
        <v>202</v>
      </c>
      <c r="E105" s="116" t="s">
        <v>215</v>
      </c>
      <c r="F105" s="116"/>
      <c r="G105" s="111" t="s">
        <v>213</v>
      </c>
      <c r="H105" s="132">
        <f>'[2]расчет коэф выравнивания'!P100</f>
        <v>1.0548372960000001</v>
      </c>
    </row>
    <row r="106" spans="1:8" ht="105" x14ac:dyDescent="0.25">
      <c r="A106" s="224"/>
      <c r="B106" s="116" t="s">
        <v>221</v>
      </c>
      <c r="C106" s="116" t="s">
        <v>223</v>
      </c>
      <c r="D106" s="116" t="s">
        <v>234</v>
      </c>
      <c r="E106" s="116" t="s">
        <v>225</v>
      </c>
      <c r="F106" s="116"/>
      <c r="G106" s="114" t="s">
        <v>232</v>
      </c>
      <c r="H106" s="132">
        <f>'[2]расчет коэф выравнивания'!P101</f>
        <v>0.77749885299999999</v>
      </c>
    </row>
    <row r="107" spans="1:8" ht="105" x14ac:dyDescent="0.25">
      <c r="A107" s="224"/>
      <c r="B107" s="116" t="s">
        <v>221</v>
      </c>
      <c r="C107" s="116" t="s">
        <v>223</v>
      </c>
      <c r="D107" s="116" t="s">
        <v>234</v>
      </c>
      <c r="E107" s="116" t="s">
        <v>230</v>
      </c>
      <c r="F107" s="116"/>
      <c r="G107" s="111" t="s">
        <v>235</v>
      </c>
      <c r="H107" s="132">
        <f>'[2]расчет коэф выравнивания'!P102</f>
        <v>0.946161048</v>
      </c>
    </row>
    <row r="108" spans="1:8" ht="30" x14ac:dyDescent="0.25">
      <c r="A108" s="224"/>
      <c r="B108" s="116" t="s">
        <v>26</v>
      </c>
      <c r="C108" s="133" t="s">
        <v>173</v>
      </c>
      <c r="D108" s="116"/>
      <c r="E108" s="116"/>
      <c r="F108" s="110" t="s">
        <v>51</v>
      </c>
      <c r="G108" s="31" t="s">
        <v>171</v>
      </c>
      <c r="H108" s="132">
        <f>'[2]расчет коэф выравнивания'!P103</f>
        <v>0.76299527099999997</v>
      </c>
    </row>
    <row r="109" spans="1:8" ht="60" x14ac:dyDescent="0.25">
      <c r="A109" s="224"/>
      <c r="B109" s="116" t="s">
        <v>26</v>
      </c>
      <c r="C109" s="133" t="s">
        <v>173</v>
      </c>
      <c r="D109" s="116"/>
      <c r="E109" s="116"/>
      <c r="F109" s="110" t="s">
        <v>29</v>
      </c>
      <c r="G109" s="111" t="s">
        <v>174</v>
      </c>
      <c r="H109" s="132">
        <f>'[2]расчет коэф выравнивания'!P104</f>
        <v>0.43873446100000002</v>
      </c>
    </row>
    <row r="110" spans="1:8" x14ac:dyDescent="0.25">
      <c r="A110" s="172" t="s">
        <v>369</v>
      </c>
      <c r="B110" s="116"/>
      <c r="C110" s="133"/>
      <c r="D110" s="116"/>
      <c r="E110" s="116"/>
      <c r="F110" s="116"/>
      <c r="G110" s="111"/>
      <c r="H110" s="132">
        <f>'[2]расчет коэф выравнивания'!P105</f>
        <v>0.79545945600000001</v>
      </c>
    </row>
    <row r="111" spans="1:8" ht="30" x14ac:dyDescent="0.25">
      <c r="A111" s="224" t="s">
        <v>176</v>
      </c>
      <c r="B111" s="116" t="s">
        <v>26</v>
      </c>
      <c r="C111" s="116" t="s">
        <v>179</v>
      </c>
      <c r="D111" s="116"/>
      <c r="E111" s="116"/>
      <c r="F111" s="116" t="s">
        <v>51</v>
      </c>
      <c r="G111" s="111" t="s">
        <v>177</v>
      </c>
      <c r="H111" s="132">
        <f>'[2]расчет коэф выравнивания'!P106</f>
        <v>0.34232454800000001</v>
      </c>
    </row>
    <row r="112" spans="1:8" ht="60" x14ac:dyDescent="0.25">
      <c r="A112" s="224"/>
      <c r="B112" s="116" t="s">
        <v>26</v>
      </c>
      <c r="C112" s="116" t="s">
        <v>179</v>
      </c>
      <c r="D112" s="116"/>
      <c r="E112" s="116"/>
      <c r="F112" s="116" t="s">
        <v>29</v>
      </c>
      <c r="G112" s="111" t="s">
        <v>180</v>
      </c>
      <c r="H112" s="132">
        <f>'[2]расчет коэф выравнивания'!P107</f>
        <v>0.19790495299999999</v>
      </c>
    </row>
    <row r="113" spans="1:8" ht="60" x14ac:dyDescent="0.25">
      <c r="A113" s="224"/>
      <c r="B113" s="116" t="s">
        <v>26</v>
      </c>
      <c r="C113" s="116" t="s">
        <v>179</v>
      </c>
      <c r="D113" s="116"/>
      <c r="E113" s="116"/>
      <c r="F113" s="116" t="s">
        <v>39</v>
      </c>
      <c r="G113" s="111" t="s">
        <v>182</v>
      </c>
      <c r="H113" s="132">
        <f>'[2]расчет коэф выравнивания'!P108</f>
        <v>6.9925713E-2</v>
      </c>
    </row>
    <row r="114" spans="1:8" ht="45" x14ac:dyDescent="0.25">
      <c r="A114" s="224"/>
      <c r="B114" s="116" t="s">
        <v>26</v>
      </c>
      <c r="C114" s="116" t="s">
        <v>179</v>
      </c>
      <c r="D114" s="116"/>
      <c r="E114" s="116"/>
      <c r="F114" s="117" t="s">
        <v>93</v>
      </c>
      <c r="G114" s="111" t="s">
        <v>184</v>
      </c>
      <c r="H114" s="132">
        <f>'[2]расчет коэф выравнивания'!P109</f>
        <v>5.8492853999999997E-2</v>
      </c>
    </row>
    <row r="115" spans="1:8" ht="30" x14ac:dyDescent="0.25">
      <c r="A115" s="224"/>
      <c r="B115" s="116" t="s">
        <v>26</v>
      </c>
      <c r="C115" s="116" t="s">
        <v>188</v>
      </c>
      <c r="D115" s="116"/>
      <c r="E115" s="116"/>
      <c r="F115" s="116" t="s">
        <v>51</v>
      </c>
      <c r="G115" s="111" t="s">
        <v>186</v>
      </c>
      <c r="H115" s="132">
        <f>'[2]расчет коэф выравнивания'!P110</f>
        <v>0.123087265</v>
      </c>
    </row>
    <row r="116" spans="1:8" ht="60" x14ac:dyDescent="0.25">
      <c r="A116" s="224"/>
      <c r="B116" s="116" t="s">
        <v>26</v>
      </c>
      <c r="C116" s="116" t="s">
        <v>188</v>
      </c>
      <c r="D116" s="116"/>
      <c r="E116" s="116"/>
      <c r="F116" s="116" t="s">
        <v>29</v>
      </c>
      <c r="G116" s="111" t="s">
        <v>189</v>
      </c>
      <c r="H116" s="132">
        <f>'[2]расчет коэф выравнивания'!P111</f>
        <v>8.1001334199999997E-2</v>
      </c>
    </row>
    <row r="117" spans="1:8" ht="60" x14ac:dyDescent="0.25">
      <c r="A117" s="224"/>
      <c r="B117" s="116" t="s">
        <v>26</v>
      </c>
      <c r="C117" s="116" t="s">
        <v>188</v>
      </c>
      <c r="D117" s="116"/>
      <c r="E117" s="116"/>
      <c r="F117" s="116" t="s">
        <v>39</v>
      </c>
      <c r="G117" s="111" t="s">
        <v>191</v>
      </c>
      <c r="H117" s="132">
        <f>'[2]расчет коэф выравнивания'!P112</f>
        <v>5.5064140999999997E-2</v>
      </c>
    </row>
    <row r="118" spans="1:8" ht="45" x14ac:dyDescent="0.25">
      <c r="A118" s="224"/>
      <c r="B118" s="116" t="s">
        <v>26</v>
      </c>
      <c r="C118" s="116" t="s">
        <v>188</v>
      </c>
      <c r="D118" s="116"/>
      <c r="E118" s="116"/>
      <c r="F118" s="117" t="s">
        <v>93</v>
      </c>
      <c r="G118" s="111" t="s">
        <v>193</v>
      </c>
      <c r="H118" s="132">
        <f>'[2]расчет коэф выравнивания'!P113</f>
        <v>3.6668103299999998E-2</v>
      </c>
    </row>
    <row r="119" spans="1:8" x14ac:dyDescent="0.25">
      <c r="A119" s="172" t="s">
        <v>369</v>
      </c>
      <c r="B119" s="116"/>
      <c r="C119" s="116"/>
      <c r="D119" s="116"/>
      <c r="E119" s="116"/>
      <c r="F119" s="117"/>
      <c r="G119" s="111"/>
      <c r="H119" s="132">
        <f>'[2]расчет коэф выравнивания'!P114</f>
        <v>8.3274898599999994E-2</v>
      </c>
    </row>
    <row r="120" spans="1:8" ht="75" x14ac:dyDescent="0.25">
      <c r="A120" s="224" t="s">
        <v>195</v>
      </c>
      <c r="B120" s="116" t="s">
        <v>199</v>
      </c>
      <c r="C120" s="116" t="s">
        <v>298</v>
      </c>
      <c r="D120" s="116" t="s">
        <v>202</v>
      </c>
      <c r="E120" s="116" t="s">
        <v>215</v>
      </c>
      <c r="F120" s="116"/>
      <c r="G120" s="111" t="s">
        <v>213</v>
      </c>
      <c r="H120" s="132">
        <f>'[2]расчет коэф выравнивания'!P115</f>
        <v>1.116042556</v>
      </c>
    </row>
    <row r="121" spans="1:8" ht="75" x14ac:dyDescent="0.25">
      <c r="A121" s="224"/>
      <c r="B121" s="116" t="s">
        <v>199</v>
      </c>
      <c r="C121" s="116" t="s">
        <v>298</v>
      </c>
      <c r="D121" s="116" t="s">
        <v>202</v>
      </c>
      <c r="E121" s="116" t="s">
        <v>203</v>
      </c>
      <c r="F121" s="116"/>
      <c r="G121" s="111" t="s">
        <v>197</v>
      </c>
      <c r="H121" s="132">
        <f>'[2]расчет коэф выравнивания'!P116</f>
        <v>1.1338328849999999</v>
      </c>
    </row>
    <row r="122" spans="1:8" ht="75" x14ac:dyDescent="0.25">
      <c r="A122" s="224"/>
      <c r="B122" s="116" t="s">
        <v>199</v>
      </c>
      <c r="C122" s="116" t="s">
        <v>298</v>
      </c>
      <c r="D122" s="116" t="s">
        <v>202</v>
      </c>
      <c r="E122" s="116" t="s">
        <v>211</v>
      </c>
      <c r="F122" s="116"/>
      <c r="G122" s="111" t="s">
        <v>209</v>
      </c>
      <c r="H122" s="132">
        <f>'[2]расчет коэф выравнивания'!P117</f>
        <v>1.203353232</v>
      </c>
    </row>
    <row r="123" spans="1:8" ht="45" x14ac:dyDescent="0.25">
      <c r="A123" s="224"/>
      <c r="B123" s="116" t="s">
        <v>259</v>
      </c>
      <c r="C123" s="116" t="s">
        <v>302</v>
      </c>
      <c r="D123" s="116"/>
      <c r="E123" s="116"/>
      <c r="F123" s="116" t="s">
        <v>302</v>
      </c>
      <c r="G123" s="134" t="s">
        <v>257</v>
      </c>
      <c r="H123" s="132">
        <f>'[2]расчет коэф выравнивания'!P118</f>
        <v>0.799964326</v>
      </c>
    </row>
    <row r="124" spans="1:8" ht="30" x14ac:dyDescent="0.25">
      <c r="A124" s="224"/>
      <c r="B124" s="116" t="s">
        <v>274</v>
      </c>
      <c r="C124" s="116"/>
      <c r="D124" s="116"/>
      <c r="E124" s="116"/>
      <c r="F124" s="116"/>
      <c r="G124" s="133" t="s">
        <v>272</v>
      </c>
      <c r="H124" s="132">
        <f>'[2]расчет коэф выравнивания'!P119</f>
        <v>0.80584757470000001</v>
      </c>
    </row>
    <row r="125" spans="1:8" x14ac:dyDescent="0.25">
      <c r="A125" s="172" t="s">
        <v>369</v>
      </c>
      <c r="B125" s="135"/>
      <c r="C125" s="135"/>
      <c r="D125" s="135"/>
      <c r="E125" s="135"/>
      <c r="F125" s="135"/>
      <c r="G125" s="114"/>
      <c r="H125" s="132">
        <f>'[2]расчет коэф выравнивания'!P120</f>
        <v>0.94069103450000002</v>
      </c>
    </row>
    <row r="126" spans="1:8" ht="45" x14ac:dyDescent="0.25">
      <c r="A126" s="225" t="s">
        <v>304</v>
      </c>
      <c r="B126" s="136" t="s">
        <v>259</v>
      </c>
      <c r="C126" s="136" t="s">
        <v>302</v>
      </c>
      <c r="D126" s="137"/>
      <c r="E126" s="137"/>
      <c r="F126" s="136" t="s">
        <v>302</v>
      </c>
      <c r="G126" s="138" t="s">
        <v>257</v>
      </c>
      <c r="H126" s="132">
        <f>'[2]расчет коэф выравнивания'!P121</f>
        <v>0.88750625999999999</v>
      </c>
    </row>
    <row r="127" spans="1:8" x14ac:dyDescent="0.25">
      <c r="A127" s="225"/>
      <c r="B127" s="24" t="s">
        <v>282</v>
      </c>
      <c r="C127" s="137"/>
      <c r="D127" s="137"/>
      <c r="E127" s="137"/>
      <c r="F127" s="137"/>
      <c r="G127" s="24" t="s">
        <v>280</v>
      </c>
      <c r="H127" s="132">
        <f>'[2]расчет коэф выравнивания'!P122</f>
        <v>0.90556459600000005</v>
      </c>
    </row>
    <row r="128" spans="1:8" x14ac:dyDescent="0.25">
      <c r="A128" s="173" t="s">
        <v>369</v>
      </c>
      <c r="B128" s="24"/>
      <c r="C128" s="137"/>
      <c r="D128" s="137"/>
      <c r="E128" s="137"/>
      <c r="F128" s="137"/>
      <c r="G128" s="24"/>
      <c r="H128" s="132">
        <f>'[2]расчет коэф выравнивания'!P123</f>
        <v>0.90123867130000002</v>
      </c>
    </row>
    <row r="129" spans="1:8" x14ac:dyDescent="0.25">
      <c r="A129" s="225" t="s">
        <v>306</v>
      </c>
      <c r="B129" s="24" t="s">
        <v>282</v>
      </c>
      <c r="C129" s="137"/>
      <c r="D129" s="137"/>
      <c r="E129" s="137"/>
      <c r="F129" s="137"/>
      <c r="G129" s="24" t="s">
        <v>280</v>
      </c>
      <c r="H129" s="132">
        <f>'[2]расчет коэф выравнивания'!P124</f>
        <v>0.78961743439999998</v>
      </c>
    </row>
    <row r="130" spans="1:8" ht="45" x14ac:dyDescent="0.25">
      <c r="A130" s="225"/>
      <c r="B130" s="24" t="s">
        <v>288</v>
      </c>
      <c r="C130" s="137"/>
      <c r="D130" s="137"/>
      <c r="E130" s="137"/>
      <c r="F130" s="136"/>
      <c r="G130" s="24" t="s">
        <v>286</v>
      </c>
      <c r="H130" s="132">
        <f>'[2]расчет коэф выравнивания'!P125</f>
        <v>0.74120827249999999</v>
      </c>
    </row>
    <row r="131" spans="1:8" x14ac:dyDescent="0.25">
      <c r="A131" s="173" t="s">
        <v>369</v>
      </c>
      <c r="B131" s="24"/>
      <c r="C131" s="137"/>
      <c r="D131" s="137"/>
      <c r="E131" s="137"/>
      <c r="F131" s="136"/>
      <c r="G131" s="24"/>
      <c r="H131" s="132">
        <f>'[2]расчет коэф выравнивания'!P126</f>
        <v>0.7772963759</v>
      </c>
    </row>
    <row r="132" spans="1:8" x14ac:dyDescent="0.25">
      <c r="A132" s="225" t="s">
        <v>307</v>
      </c>
      <c r="B132" s="24" t="s">
        <v>282</v>
      </c>
      <c r="C132" s="137"/>
      <c r="D132" s="137"/>
      <c r="E132" s="137"/>
      <c r="F132" s="137"/>
      <c r="G132" s="24" t="s">
        <v>280</v>
      </c>
      <c r="H132" s="132">
        <f>'[2]расчет коэф выравнивания'!P127</f>
        <v>0.79465169960000004</v>
      </c>
    </row>
    <row r="133" spans="1:8" ht="45" x14ac:dyDescent="0.25">
      <c r="A133" s="225"/>
      <c r="B133" s="24" t="s">
        <v>288</v>
      </c>
      <c r="C133" s="137"/>
      <c r="D133" s="137"/>
      <c r="E133" s="137"/>
      <c r="F133" s="136"/>
      <c r="G133" s="24" t="s">
        <v>286</v>
      </c>
      <c r="H133" s="132">
        <f>'[2]расчет коэф выравнивания'!P128</f>
        <v>0.72971591540000003</v>
      </c>
    </row>
    <row r="134" spans="1:8" x14ac:dyDescent="0.25">
      <c r="A134" s="173" t="s">
        <v>369</v>
      </c>
      <c r="B134" s="24"/>
      <c r="C134" s="137"/>
      <c r="D134" s="137"/>
      <c r="E134" s="137"/>
      <c r="F134" s="136"/>
      <c r="G134" s="24"/>
      <c r="H134" s="132">
        <f>'[2]расчет коэф выравнивания'!P129</f>
        <v>0.78196209500000002</v>
      </c>
    </row>
    <row r="135" spans="1:8" ht="30" x14ac:dyDescent="0.25">
      <c r="A135" s="173" t="s">
        <v>308</v>
      </c>
      <c r="B135" s="24" t="s">
        <v>282</v>
      </c>
      <c r="C135" s="137"/>
      <c r="D135" s="137"/>
      <c r="E135" s="137"/>
      <c r="F135" s="137"/>
      <c r="G135" s="24" t="s">
        <v>280</v>
      </c>
      <c r="H135" s="132">
        <f>'[2]расчет коэф выравнивания'!P130</f>
        <v>0.81946773679999996</v>
      </c>
    </row>
    <row r="136" spans="1:8" x14ac:dyDescent="0.25">
      <c r="A136" s="125"/>
      <c r="G136" s="125"/>
    </row>
    <row r="137" spans="1:8" x14ac:dyDescent="0.25">
      <c r="A137" s="125"/>
      <c r="G137" s="125"/>
    </row>
    <row r="138" spans="1:8" x14ac:dyDescent="0.25">
      <c r="A138" s="125"/>
      <c r="G138" s="125"/>
    </row>
    <row r="139" spans="1:8" x14ac:dyDescent="0.25">
      <c r="A139" s="125"/>
      <c r="G139" s="125"/>
    </row>
    <row r="140" spans="1:8" x14ac:dyDescent="0.25">
      <c r="A140" s="125"/>
      <c r="G140" s="125"/>
    </row>
    <row r="141" spans="1:8" x14ac:dyDescent="0.25">
      <c r="A141" s="125"/>
      <c r="G141" s="125"/>
    </row>
    <row r="142" spans="1:8" x14ac:dyDescent="0.25">
      <c r="A142" s="125"/>
      <c r="G142" s="125"/>
    </row>
    <row r="143" spans="1:8" x14ac:dyDescent="0.25">
      <c r="A143" s="125"/>
      <c r="G143" s="125"/>
    </row>
    <row r="144" spans="1:8" x14ac:dyDescent="0.25">
      <c r="A144" s="125"/>
      <c r="G144" s="125"/>
    </row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</sheetData>
  <mergeCells count="26">
    <mergeCell ref="G1:H1"/>
    <mergeCell ref="A8:A9"/>
    <mergeCell ref="B8:B9"/>
    <mergeCell ref="C8:C9"/>
    <mergeCell ref="D8:D9"/>
    <mergeCell ref="E8:E9"/>
    <mergeCell ref="F8:F9"/>
    <mergeCell ref="G8:G9"/>
    <mergeCell ref="H8:H9"/>
    <mergeCell ref="A94:A103"/>
    <mergeCell ref="A105:A109"/>
    <mergeCell ref="A11:A17"/>
    <mergeCell ref="A19:A24"/>
    <mergeCell ref="A26:A33"/>
    <mergeCell ref="A35:A41"/>
    <mergeCell ref="A43:A46"/>
    <mergeCell ref="A48:A56"/>
    <mergeCell ref="A58:A65"/>
    <mergeCell ref="A67:A73"/>
    <mergeCell ref="A75:A80"/>
    <mergeCell ref="A82:A92"/>
    <mergeCell ref="A111:A118"/>
    <mergeCell ref="A120:A124"/>
    <mergeCell ref="A126:A127"/>
    <mergeCell ref="A129:A130"/>
    <mergeCell ref="A132:A1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5" sqref="A1:XFD1048576"/>
    </sheetView>
  </sheetViews>
  <sheetFormatPr defaultRowHeight="18.75" x14ac:dyDescent="0.3"/>
  <cols>
    <col min="1" max="1" width="39.28515625" style="141" customWidth="1"/>
    <col min="2" max="2" width="21.7109375" style="141" customWidth="1"/>
    <col min="3" max="3" width="16.7109375" style="141" customWidth="1"/>
    <col min="4" max="4" width="23.140625" style="141" customWidth="1"/>
    <col min="5" max="5" width="19" style="141" customWidth="1"/>
    <col min="6" max="256" width="9.140625" style="141"/>
    <col min="257" max="257" width="39.28515625" style="141" customWidth="1"/>
    <col min="258" max="258" width="34.42578125" style="141" customWidth="1"/>
    <col min="259" max="259" width="20.140625" style="141" customWidth="1"/>
    <col min="260" max="260" width="27.5703125" style="141" customWidth="1"/>
    <col min="261" max="261" width="21.5703125" style="141" customWidth="1"/>
    <col min="262" max="512" width="9.140625" style="141"/>
    <col min="513" max="513" width="39.28515625" style="141" customWidth="1"/>
    <col min="514" max="514" width="34.42578125" style="141" customWidth="1"/>
    <col min="515" max="515" width="20.140625" style="141" customWidth="1"/>
    <col min="516" max="516" width="27.5703125" style="141" customWidth="1"/>
    <col min="517" max="517" width="21.5703125" style="141" customWidth="1"/>
    <col min="518" max="768" width="9.140625" style="141"/>
    <col min="769" max="769" width="39.28515625" style="141" customWidth="1"/>
    <col min="770" max="770" width="34.42578125" style="141" customWidth="1"/>
    <col min="771" max="771" width="20.140625" style="141" customWidth="1"/>
    <col min="772" max="772" width="27.5703125" style="141" customWidth="1"/>
    <col min="773" max="773" width="21.5703125" style="141" customWidth="1"/>
    <col min="774" max="1024" width="9.140625" style="141"/>
    <col min="1025" max="1025" width="39.28515625" style="141" customWidth="1"/>
    <col min="1026" max="1026" width="34.42578125" style="141" customWidth="1"/>
    <col min="1027" max="1027" width="20.140625" style="141" customWidth="1"/>
    <col min="1028" max="1028" width="27.5703125" style="141" customWidth="1"/>
    <col min="1029" max="1029" width="21.5703125" style="141" customWidth="1"/>
    <col min="1030" max="1280" width="9.140625" style="141"/>
    <col min="1281" max="1281" width="39.28515625" style="141" customWidth="1"/>
    <col min="1282" max="1282" width="34.42578125" style="141" customWidth="1"/>
    <col min="1283" max="1283" width="20.140625" style="141" customWidth="1"/>
    <col min="1284" max="1284" width="27.5703125" style="141" customWidth="1"/>
    <col min="1285" max="1285" width="21.5703125" style="141" customWidth="1"/>
    <col min="1286" max="1536" width="9.140625" style="141"/>
    <col min="1537" max="1537" width="39.28515625" style="141" customWidth="1"/>
    <col min="1538" max="1538" width="34.42578125" style="141" customWidth="1"/>
    <col min="1539" max="1539" width="20.140625" style="141" customWidth="1"/>
    <col min="1540" max="1540" width="27.5703125" style="141" customWidth="1"/>
    <col min="1541" max="1541" width="21.5703125" style="141" customWidth="1"/>
    <col min="1542" max="1792" width="9.140625" style="141"/>
    <col min="1793" max="1793" width="39.28515625" style="141" customWidth="1"/>
    <col min="1794" max="1794" width="34.42578125" style="141" customWidth="1"/>
    <col min="1795" max="1795" width="20.140625" style="141" customWidth="1"/>
    <col min="1796" max="1796" width="27.5703125" style="141" customWidth="1"/>
    <col min="1797" max="1797" width="21.5703125" style="141" customWidth="1"/>
    <col min="1798" max="2048" width="9.140625" style="141"/>
    <col min="2049" max="2049" width="39.28515625" style="141" customWidth="1"/>
    <col min="2050" max="2050" width="34.42578125" style="141" customWidth="1"/>
    <col min="2051" max="2051" width="20.140625" style="141" customWidth="1"/>
    <col min="2052" max="2052" width="27.5703125" style="141" customWidth="1"/>
    <col min="2053" max="2053" width="21.5703125" style="141" customWidth="1"/>
    <col min="2054" max="2304" width="9.140625" style="141"/>
    <col min="2305" max="2305" width="39.28515625" style="141" customWidth="1"/>
    <col min="2306" max="2306" width="34.42578125" style="141" customWidth="1"/>
    <col min="2307" max="2307" width="20.140625" style="141" customWidth="1"/>
    <col min="2308" max="2308" width="27.5703125" style="141" customWidth="1"/>
    <col min="2309" max="2309" width="21.5703125" style="141" customWidth="1"/>
    <col min="2310" max="2560" width="9.140625" style="141"/>
    <col min="2561" max="2561" width="39.28515625" style="141" customWidth="1"/>
    <col min="2562" max="2562" width="34.42578125" style="141" customWidth="1"/>
    <col min="2563" max="2563" width="20.140625" style="141" customWidth="1"/>
    <col min="2564" max="2564" width="27.5703125" style="141" customWidth="1"/>
    <col min="2565" max="2565" width="21.5703125" style="141" customWidth="1"/>
    <col min="2566" max="2816" width="9.140625" style="141"/>
    <col min="2817" max="2817" width="39.28515625" style="141" customWidth="1"/>
    <col min="2818" max="2818" width="34.42578125" style="141" customWidth="1"/>
    <col min="2819" max="2819" width="20.140625" style="141" customWidth="1"/>
    <col min="2820" max="2820" width="27.5703125" style="141" customWidth="1"/>
    <col min="2821" max="2821" width="21.5703125" style="141" customWidth="1"/>
    <col min="2822" max="3072" width="9.140625" style="141"/>
    <col min="3073" max="3073" width="39.28515625" style="141" customWidth="1"/>
    <col min="3074" max="3074" width="34.42578125" style="141" customWidth="1"/>
    <col min="3075" max="3075" width="20.140625" style="141" customWidth="1"/>
    <col min="3076" max="3076" width="27.5703125" style="141" customWidth="1"/>
    <col min="3077" max="3077" width="21.5703125" style="141" customWidth="1"/>
    <col min="3078" max="3328" width="9.140625" style="141"/>
    <col min="3329" max="3329" width="39.28515625" style="141" customWidth="1"/>
    <col min="3330" max="3330" width="34.42578125" style="141" customWidth="1"/>
    <col min="3331" max="3331" width="20.140625" style="141" customWidth="1"/>
    <col min="3332" max="3332" width="27.5703125" style="141" customWidth="1"/>
    <col min="3333" max="3333" width="21.5703125" style="141" customWidth="1"/>
    <col min="3334" max="3584" width="9.140625" style="141"/>
    <col min="3585" max="3585" width="39.28515625" style="141" customWidth="1"/>
    <col min="3586" max="3586" width="34.42578125" style="141" customWidth="1"/>
    <col min="3587" max="3587" width="20.140625" style="141" customWidth="1"/>
    <col min="3588" max="3588" width="27.5703125" style="141" customWidth="1"/>
    <col min="3589" max="3589" width="21.5703125" style="141" customWidth="1"/>
    <col min="3590" max="3840" width="9.140625" style="141"/>
    <col min="3841" max="3841" width="39.28515625" style="141" customWidth="1"/>
    <col min="3842" max="3842" width="34.42578125" style="141" customWidth="1"/>
    <col min="3843" max="3843" width="20.140625" style="141" customWidth="1"/>
    <col min="3844" max="3844" width="27.5703125" style="141" customWidth="1"/>
    <col min="3845" max="3845" width="21.5703125" style="141" customWidth="1"/>
    <col min="3846" max="4096" width="9.140625" style="141"/>
    <col min="4097" max="4097" width="39.28515625" style="141" customWidth="1"/>
    <col min="4098" max="4098" width="34.42578125" style="141" customWidth="1"/>
    <col min="4099" max="4099" width="20.140625" style="141" customWidth="1"/>
    <col min="4100" max="4100" width="27.5703125" style="141" customWidth="1"/>
    <col min="4101" max="4101" width="21.5703125" style="141" customWidth="1"/>
    <col min="4102" max="4352" width="9.140625" style="141"/>
    <col min="4353" max="4353" width="39.28515625" style="141" customWidth="1"/>
    <col min="4354" max="4354" width="34.42578125" style="141" customWidth="1"/>
    <col min="4355" max="4355" width="20.140625" style="141" customWidth="1"/>
    <col min="4356" max="4356" width="27.5703125" style="141" customWidth="1"/>
    <col min="4357" max="4357" width="21.5703125" style="141" customWidth="1"/>
    <col min="4358" max="4608" width="9.140625" style="141"/>
    <col min="4609" max="4609" width="39.28515625" style="141" customWidth="1"/>
    <col min="4610" max="4610" width="34.42578125" style="141" customWidth="1"/>
    <col min="4611" max="4611" width="20.140625" style="141" customWidth="1"/>
    <col min="4612" max="4612" width="27.5703125" style="141" customWidth="1"/>
    <col min="4613" max="4613" width="21.5703125" style="141" customWidth="1"/>
    <col min="4614" max="4864" width="9.140625" style="141"/>
    <col min="4865" max="4865" width="39.28515625" style="141" customWidth="1"/>
    <col min="4866" max="4866" width="34.42578125" style="141" customWidth="1"/>
    <col min="4867" max="4867" width="20.140625" style="141" customWidth="1"/>
    <col min="4868" max="4868" width="27.5703125" style="141" customWidth="1"/>
    <col min="4869" max="4869" width="21.5703125" style="141" customWidth="1"/>
    <col min="4870" max="5120" width="9.140625" style="141"/>
    <col min="5121" max="5121" width="39.28515625" style="141" customWidth="1"/>
    <col min="5122" max="5122" width="34.42578125" style="141" customWidth="1"/>
    <col min="5123" max="5123" width="20.140625" style="141" customWidth="1"/>
    <col min="5124" max="5124" width="27.5703125" style="141" customWidth="1"/>
    <col min="5125" max="5125" width="21.5703125" style="141" customWidth="1"/>
    <col min="5126" max="5376" width="9.140625" style="141"/>
    <col min="5377" max="5377" width="39.28515625" style="141" customWidth="1"/>
    <col min="5378" max="5378" width="34.42578125" style="141" customWidth="1"/>
    <col min="5379" max="5379" width="20.140625" style="141" customWidth="1"/>
    <col min="5380" max="5380" width="27.5703125" style="141" customWidth="1"/>
    <col min="5381" max="5381" width="21.5703125" style="141" customWidth="1"/>
    <col min="5382" max="5632" width="9.140625" style="141"/>
    <col min="5633" max="5633" width="39.28515625" style="141" customWidth="1"/>
    <col min="5634" max="5634" width="34.42578125" style="141" customWidth="1"/>
    <col min="5635" max="5635" width="20.140625" style="141" customWidth="1"/>
    <col min="5636" max="5636" width="27.5703125" style="141" customWidth="1"/>
    <col min="5637" max="5637" width="21.5703125" style="141" customWidth="1"/>
    <col min="5638" max="5888" width="9.140625" style="141"/>
    <col min="5889" max="5889" width="39.28515625" style="141" customWidth="1"/>
    <col min="5890" max="5890" width="34.42578125" style="141" customWidth="1"/>
    <col min="5891" max="5891" width="20.140625" style="141" customWidth="1"/>
    <col min="5892" max="5892" width="27.5703125" style="141" customWidth="1"/>
    <col min="5893" max="5893" width="21.5703125" style="141" customWidth="1"/>
    <col min="5894" max="6144" width="9.140625" style="141"/>
    <col min="6145" max="6145" width="39.28515625" style="141" customWidth="1"/>
    <col min="6146" max="6146" width="34.42578125" style="141" customWidth="1"/>
    <col min="6147" max="6147" width="20.140625" style="141" customWidth="1"/>
    <col min="6148" max="6148" width="27.5703125" style="141" customWidth="1"/>
    <col min="6149" max="6149" width="21.5703125" style="141" customWidth="1"/>
    <col min="6150" max="6400" width="9.140625" style="141"/>
    <col min="6401" max="6401" width="39.28515625" style="141" customWidth="1"/>
    <col min="6402" max="6402" width="34.42578125" style="141" customWidth="1"/>
    <col min="6403" max="6403" width="20.140625" style="141" customWidth="1"/>
    <col min="6404" max="6404" width="27.5703125" style="141" customWidth="1"/>
    <col min="6405" max="6405" width="21.5703125" style="141" customWidth="1"/>
    <col min="6406" max="6656" width="9.140625" style="141"/>
    <col min="6657" max="6657" width="39.28515625" style="141" customWidth="1"/>
    <col min="6658" max="6658" width="34.42578125" style="141" customWidth="1"/>
    <col min="6659" max="6659" width="20.140625" style="141" customWidth="1"/>
    <col min="6660" max="6660" width="27.5703125" style="141" customWidth="1"/>
    <col min="6661" max="6661" width="21.5703125" style="141" customWidth="1"/>
    <col min="6662" max="6912" width="9.140625" style="141"/>
    <col min="6913" max="6913" width="39.28515625" style="141" customWidth="1"/>
    <col min="6914" max="6914" width="34.42578125" style="141" customWidth="1"/>
    <col min="6915" max="6915" width="20.140625" style="141" customWidth="1"/>
    <col min="6916" max="6916" width="27.5703125" style="141" customWidth="1"/>
    <col min="6917" max="6917" width="21.5703125" style="141" customWidth="1"/>
    <col min="6918" max="7168" width="9.140625" style="141"/>
    <col min="7169" max="7169" width="39.28515625" style="141" customWidth="1"/>
    <col min="7170" max="7170" width="34.42578125" style="141" customWidth="1"/>
    <col min="7171" max="7171" width="20.140625" style="141" customWidth="1"/>
    <col min="7172" max="7172" width="27.5703125" style="141" customWidth="1"/>
    <col min="7173" max="7173" width="21.5703125" style="141" customWidth="1"/>
    <col min="7174" max="7424" width="9.140625" style="141"/>
    <col min="7425" max="7425" width="39.28515625" style="141" customWidth="1"/>
    <col min="7426" max="7426" width="34.42578125" style="141" customWidth="1"/>
    <col min="7427" max="7427" width="20.140625" style="141" customWidth="1"/>
    <col min="7428" max="7428" width="27.5703125" style="141" customWidth="1"/>
    <col min="7429" max="7429" width="21.5703125" style="141" customWidth="1"/>
    <col min="7430" max="7680" width="9.140625" style="141"/>
    <col min="7681" max="7681" width="39.28515625" style="141" customWidth="1"/>
    <col min="7682" max="7682" width="34.42578125" style="141" customWidth="1"/>
    <col min="7683" max="7683" width="20.140625" style="141" customWidth="1"/>
    <col min="7684" max="7684" width="27.5703125" style="141" customWidth="1"/>
    <col min="7685" max="7685" width="21.5703125" style="141" customWidth="1"/>
    <col min="7686" max="7936" width="9.140625" style="141"/>
    <col min="7937" max="7937" width="39.28515625" style="141" customWidth="1"/>
    <col min="7938" max="7938" width="34.42578125" style="141" customWidth="1"/>
    <col min="7939" max="7939" width="20.140625" style="141" customWidth="1"/>
    <col min="7940" max="7940" width="27.5703125" style="141" customWidth="1"/>
    <col min="7941" max="7941" width="21.5703125" style="141" customWidth="1"/>
    <col min="7942" max="8192" width="9.140625" style="141"/>
    <col min="8193" max="8193" width="39.28515625" style="141" customWidth="1"/>
    <col min="8194" max="8194" width="34.42578125" style="141" customWidth="1"/>
    <col min="8195" max="8195" width="20.140625" style="141" customWidth="1"/>
    <col min="8196" max="8196" width="27.5703125" style="141" customWidth="1"/>
    <col min="8197" max="8197" width="21.5703125" style="141" customWidth="1"/>
    <col min="8198" max="8448" width="9.140625" style="141"/>
    <col min="8449" max="8449" width="39.28515625" style="141" customWidth="1"/>
    <col min="8450" max="8450" width="34.42578125" style="141" customWidth="1"/>
    <col min="8451" max="8451" width="20.140625" style="141" customWidth="1"/>
    <col min="8452" max="8452" width="27.5703125" style="141" customWidth="1"/>
    <col min="8453" max="8453" width="21.5703125" style="141" customWidth="1"/>
    <col min="8454" max="8704" width="9.140625" style="141"/>
    <col min="8705" max="8705" width="39.28515625" style="141" customWidth="1"/>
    <col min="8706" max="8706" width="34.42578125" style="141" customWidth="1"/>
    <col min="8707" max="8707" width="20.140625" style="141" customWidth="1"/>
    <col min="8708" max="8708" width="27.5703125" style="141" customWidth="1"/>
    <col min="8709" max="8709" width="21.5703125" style="141" customWidth="1"/>
    <col min="8710" max="8960" width="9.140625" style="141"/>
    <col min="8961" max="8961" width="39.28515625" style="141" customWidth="1"/>
    <col min="8962" max="8962" width="34.42578125" style="141" customWidth="1"/>
    <col min="8963" max="8963" width="20.140625" style="141" customWidth="1"/>
    <col min="8964" max="8964" width="27.5703125" style="141" customWidth="1"/>
    <col min="8965" max="8965" width="21.5703125" style="141" customWidth="1"/>
    <col min="8966" max="9216" width="9.140625" style="141"/>
    <col min="9217" max="9217" width="39.28515625" style="141" customWidth="1"/>
    <col min="9218" max="9218" width="34.42578125" style="141" customWidth="1"/>
    <col min="9219" max="9219" width="20.140625" style="141" customWidth="1"/>
    <col min="9220" max="9220" width="27.5703125" style="141" customWidth="1"/>
    <col min="9221" max="9221" width="21.5703125" style="141" customWidth="1"/>
    <col min="9222" max="9472" width="9.140625" style="141"/>
    <col min="9473" max="9473" width="39.28515625" style="141" customWidth="1"/>
    <col min="9474" max="9474" width="34.42578125" style="141" customWidth="1"/>
    <col min="9475" max="9475" width="20.140625" style="141" customWidth="1"/>
    <col min="9476" max="9476" width="27.5703125" style="141" customWidth="1"/>
    <col min="9477" max="9477" width="21.5703125" style="141" customWidth="1"/>
    <col min="9478" max="9728" width="9.140625" style="141"/>
    <col min="9729" max="9729" width="39.28515625" style="141" customWidth="1"/>
    <col min="9730" max="9730" width="34.42578125" style="141" customWidth="1"/>
    <col min="9731" max="9731" width="20.140625" style="141" customWidth="1"/>
    <col min="9732" max="9732" width="27.5703125" style="141" customWidth="1"/>
    <col min="9733" max="9733" width="21.5703125" style="141" customWidth="1"/>
    <col min="9734" max="9984" width="9.140625" style="141"/>
    <col min="9985" max="9985" width="39.28515625" style="141" customWidth="1"/>
    <col min="9986" max="9986" width="34.42578125" style="141" customWidth="1"/>
    <col min="9987" max="9987" width="20.140625" style="141" customWidth="1"/>
    <col min="9988" max="9988" width="27.5703125" style="141" customWidth="1"/>
    <col min="9989" max="9989" width="21.5703125" style="141" customWidth="1"/>
    <col min="9990" max="10240" width="9.140625" style="141"/>
    <col min="10241" max="10241" width="39.28515625" style="141" customWidth="1"/>
    <col min="10242" max="10242" width="34.42578125" style="141" customWidth="1"/>
    <col min="10243" max="10243" width="20.140625" style="141" customWidth="1"/>
    <col min="10244" max="10244" width="27.5703125" style="141" customWidth="1"/>
    <col min="10245" max="10245" width="21.5703125" style="141" customWidth="1"/>
    <col min="10246" max="10496" width="9.140625" style="141"/>
    <col min="10497" max="10497" width="39.28515625" style="141" customWidth="1"/>
    <col min="10498" max="10498" width="34.42578125" style="141" customWidth="1"/>
    <col min="10499" max="10499" width="20.140625" style="141" customWidth="1"/>
    <col min="10500" max="10500" width="27.5703125" style="141" customWidth="1"/>
    <col min="10501" max="10501" width="21.5703125" style="141" customWidth="1"/>
    <col min="10502" max="10752" width="9.140625" style="141"/>
    <col min="10753" max="10753" width="39.28515625" style="141" customWidth="1"/>
    <col min="10754" max="10754" width="34.42578125" style="141" customWidth="1"/>
    <col min="10755" max="10755" width="20.140625" style="141" customWidth="1"/>
    <col min="10756" max="10756" width="27.5703125" style="141" customWidth="1"/>
    <col min="10757" max="10757" width="21.5703125" style="141" customWidth="1"/>
    <col min="10758" max="11008" width="9.140625" style="141"/>
    <col min="11009" max="11009" width="39.28515625" style="141" customWidth="1"/>
    <col min="11010" max="11010" width="34.42578125" style="141" customWidth="1"/>
    <col min="11011" max="11011" width="20.140625" style="141" customWidth="1"/>
    <col min="11012" max="11012" width="27.5703125" style="141" customWidth="1"/>
    <col min="11013" max="11013" width="21.5703125" style="141" customWidth="1"/>
    <col min="11014" max="11264" width="9.140625" style="141"/>
    <col min="11265" max="11265" width="39.28515625" style="141" customWidth="1"/>
    <col min="11266" max="11266" width="34.42578125" style="141" customWidth="1"/>
    <col min="11267" max="11267" width="20.140625" style="141" customWidth="1"/>
    <col min="11268" max="11268" width="27.5703125" style="141" customWidth="1"/>
    <col min="11269" max="11269" width="21.5703125" style="141" customWidth="1"/>
    <col min="11270" max="11520" width="9.140625" style="141"/>
    <col min="11521" max="11521" width="39.28515625" style="141" customWidth="1"/>
    <col min="11522" max="11522" width="34.42578125" style="141" customWidth="1"/>
    <col min="11523" max="11523" width="20.140625" style="141" customWidth="1"/>
    <col min="11524" max="11524" width="27.5703125" style="141" customWidth="1"/>
    <col min="11525" max="11525" width="21.5703125" style="141" customWidth="1"/>
    <col min="11526" max="11776" width="9.140625" style="141"/>
    <col min="11777" max="11777" width="39.28515625" style="141" customWidth="1"/>
    <col min="11778" max="11778" width="34.42578125" style="141" customWidth="1"/>
    <col min="11779" max="11779" width="20.140625" style="141" customWidth="1"/>
    <col min="11780" max="11780" width="27.5703125" style="141" customWidth="1"/>
    <col min="11781" max="11781" width="21.5703125" style="141" customWidth="1"/>
    <col min="11782" max="12032" width="9.140625" style="141"/>
    <col min="12033" max="12033" width="39.28515625" style="141" customWidth="1"/>
    <col min="12034" max="12034" width="34.42578125" style="141" customWidth="1"/>
    <col min="12035" max="12035" width="20.140625" style="141" customWidth="1"/>
    <col min="12036" max="12036" width="27.5703125" style="141" customWidth="1"/>
    <col min="12037" max="12037" width="21.5703125" style="141" customWidth="1"/>
    <col min="12038" max="12288" width="9.140625" style="141"/>
    <col min="12289" max="12289" width="39.28515625" style="141" customWidth="1"/>
    <col min="12290" max="12290" width="34.42578125" style="141" customWidth="1"/>
    <col min="12291" max="12291" width="20.140625" style="141" customWidth="1"/>
    <col min="12292" max="12292" width="27.5703125" style="141" customWidth="1"/>
    <col min="12293" max="12293" width="21.5703125" style="141" customWidth="1"/>
    <col min="12294" max="12544" width="9.140625" style="141"/>
    <col min="12545" max="12545" width="39.28515625" style="141" customWidth="1"/>
    <col min="12546" max="12546" width="34.42578125" style="141" customWidth="1"/>
    <col min="12547" max="12547" width="20.140625" style="141" customWidth="1"/>
    <col min="12548" max="12548" width="27.5703125" style="141" customWidth="1"/>
    <col min="12549" max="12549" width="21.5703125" style="141" customWidth="1"/>
    <col min="12550" max="12800" width="9.140625" style="141"/>
    <col min="12801" max="12801" width="39.28515625" style="141" customWidth="1"/>
    <col min="12802" max="12802" width="34.42578125" style="141" customWidth="1"/>
    <col min="12803" max="12803" width="20.140625" style="141" customWidth="1"/>
    <col min="12804" max="12804" width="27.5703125" style="141" customWidth="1"/>
    <col min="12805" max="12805" width="21.5703125" style="141" customWidth="1"/>
    <col min="12806" max="13056" width="9.140625" style="141"/>
    <col min="13057" max="13057" width="39.28515625" style="141" customWidth="1"/>
    <col min="13058" max="13058" width="34.42578125" style="141" customWidth="1"/>
    <col min="13059" max="13059" width="20.140625" style="141" customWidth="1"/>
    <col min="13060" max="13060" width="27.5703125" style="141" customWidth="1"/>
    <col min="13061" max="13061" width="21.5703125" style="141" customWidth="1"/>
    <col min="13062" max="13312" width="9.140625" style="141"/>
    <col min="13313" max="13313" width="39.28515625" style="141" customWidth="1"/>
    <col min="13314" max="13314" width="34.42578125" style="141" customWidth="1"/>
    <col min="13315" max="13315" width="20.140625" style="141" customWidth="1"/>
    <col min="13316" max="13316" width="27.5703125" style="141" customWidth="1"/>
    <col min="13317" max="13317" width="21.5703125" style="141" customWidth="1"/>
    <col min="13318" max="13568" width="9.140625" style="141"/>
    <col min="13569" max="13569" width="39.28515625" style="141" customWidth="1"/>
    <col min="13570" max="13570" width="34.42578125" style="141" customWidth="1"/>
    <col min="13571" max="13571" width="20.140625" style="141" customWidth="1"/>
    <col min="13572" max="13572" width="27.5703125" style="141" customWidth="1"/>
    <col min="13573" max="13573" width="21.5703125" style="141" customWidth="1"/>
    <col min="13574" max="13824" width="9.140625" style="141"/>
    <col min="13825" max="13825" width="39.28515625" style="141" customWidth="1"/>
    <col min="13826" max="13826" width="34.42578125" style="141" customWidth="1"/>
    <col min="13827" max="13827" width="20.140625" style="141" customWidth="1"/>
    <col min="13828" max="13828" width="27.5703125" style="141" customWidth="1"/>
    <col min="13829" max="13829" width="21.5703125" style="141" customWidth="1"/>
    <col min="13830" max="14080" width="9.140625" style="141"/>
    <col min="14081" max="14081" width="39.28515625" style="141" customWidth="1"/>
    <col min="14082" max="14082" width="34.42578125" style="141" customWidth="1"/>
    <col min="14083" max="14083" width="20.140625" style="141" customWidth="1"/>
    <col min="14084" max="14084" width="27.5703125" style="141" customWidth="1"/>
    <col min="14085" max="14085" width="21.5703125" style="141" customWidth="1"/>
    <col min="14086" max="14336" width="9.140625" style="141"/>
    <col min="14337" max="14337" width="39.28515625" style="141" customWidth="1"/>
    <col min="14338" max="14338" width="34.42578125" style="141" customWidth="1"/>
    <col min="14339" max="14339" width="20.140625" style="141" customWidth="1"/>
    <col min="14340" max="14340" width="27.5703125" style="141" customWidth="1"/>
    <col min="14341" max="14341" width="21.5703125" style="141" customWidth="1"/>
    <col min="14342" max="14592" width="9.140625" style="141"/>
    <col min="14593" max="14593" width="39.28515625" style="141" customWidth="1"/>
    <col min="14594" max="14594" width="34.42578125" style="141" customWidth="1"/>
    <col min="14595" max="14595" width="20.140625" style="141" customWidth="1"/>
    <col min="14596" max="14596" width="27.5703125" style="141" customWidth="1"/>
    <col min="14597" max="14597" width="21.5703125" style="141" customWidth="1"/>
    <col min="14598" max="14848" width="9.140625" style="141"/>
    <col min="14849" max="14849" width="39.28515625" style="141" customWidth="1"/>
    <col min="14850" max="14850" width="34.42578125" style="141" customWidth="1"/>
    <col min="14851" max="14851" width="20.140625" style="141" customWidth="1"/>
    <col min="14852" max="14852" width="27.5703125" style="141" customWidth="1"/>
    <col min="14853" max="14853" width="21.5703125" style="141" customWidth="1"/>
    <col min="14854" max="15104" width="9.140625" style="141"/>
    <col min="15105" max="15105" width="39.28515625" style="141" customWidth="1"/>
    <col min="15106" max="15106" width="34.42578125" style="141" customWidth="1"/>
    <col min="15107" max="15107" width="20.140625" style="141" customWidth="1"/>
    <col min="15108" max="15108" width="27.5703125" style="141" customWidth="1"/>
    <col min="15109" max="15109" width="21.5703125" style="141" customWidth="1"/>
    <col min="15110" max="15360" width="9.140625" style="141"/>
    <col min="15361" max="15361" width="39.28515625" style="141" customWidth="1"/>
    <col min="15362" max="15362" width="34.42578125" style="141" customWidth="1"/>
    <col min="15363" max="15363" width="20.140625" style="141" customWidth="1"/>
    <col min="15364" max="15364" width="27.5703125" style="141" customWidth="1"/>
    <col min="15365" max="15365" width="21.5703125" style="141" customWidth="1"/>
    <col min="15366" max="15616" width="9.140625" style="141"/>
    <col min="15617" max="15617" width="39.28515625" style="141" customWidth="1"/>
    <col min="15618" max="15618" width="34.42578125" style="141" customWidth="1"/>
    <col min="15619" max="15619" width="20.140625" style="141" customWidth="1"/>
    <col min="15620" max="15620" width="27.5703125" style="141" customWidth="1"/>
    <col min="15621" max="15621" width="21.5703125" style="141" customWidth="1"/>
    <col min="15622" max="15872" width="9.140625" style="141"/>
    <col min="15873" max="15873" width="39.28515625" style="141" customWidth="1"/>
    <col min="15874" max="15874" width="34.42578125" style="141" customWidth="1"/>
    <col min="15875" max="15875" width="20.140625" style="141" customWidth="1"/>
    <col min="15876" max="15876" width="27.5703125" style="141" customWidth="1"/>
    <col min="15877" max="15877" width="21.5703125" style="141" customWidth="1"/>
    <col min="15878" max="16128" width="9.140625" style="141"/>
    <col min="16129" max="16129" width="39.28515625" style="141" customWidth="1"/>
    <col min="16130" max="16130" width="34.42578125" style="141" customWidth="1"/>
    <col min="16131" max="16131" width="20.140625" style="141" customWidth="1"/>
    <col min="16132" max="16132" width="27.5703125" style="141" customWidth="1"/>
    <col min="16133" max="16133" width="21.5703125" style="141" customWidth="1"/>
    <col min="16134" max="16384" width="9.140625" style="141"/>
  </cols>
  <sheetData>
    <row r="1" spans="1:5" x14ac:dyDescent="0.3">
      <c r="A1" s="140" t="s">
        <v>370</v>
      </c>
      <c r="B1" s="140"/>
      <c r="C1" s="233" t="s">
        <v>371</v>
      </c>
      <c r="D1" s="233"/>
      <c r="E1" s="233"/>
    </row>
    <row r="2" spans="1:5" x14ac:dyDescent="0.3">
      <c r="A2" s="140" t="s">
        <v>372</v>
      </c>
      <c r="B2" s="140"/>
      <c r="C2" s="233" t="s">
        <v>1</v>
      </c>
      <c r="D2" s="233"/>
      <c r="E2" s="233"/>
    </row>
    <row r="3" spans="1:5" x14ac:dyDescent="0.3">
      <c r="A3" s="140"/>
      <c r="B3" s="140"/>
      <c r="C3" s="140"/>
      <c r="D3" s="140"/>
      <c r="E3" s="140"/>
    </row>
    <row r="4" spans="1:5" x14ac:dyDescent="0.3">
      <c r="A4" s="142"/>
      <c r="B4" s="143"/>
      <c r="C4" s="204" t="s">
        <v>333</v>
      </c>
      <c r="D4" s="204"/>
      <c r="E4" s="204"/>
    </row>
    <row r="5" spans="1:5" x14ac:dyDescent="0.3">
      <c r="A5" s="142"/>
      <c r="B5" s="143"/>
      <c r="C5" s="205" t="s">
        <v>334</v>
      </c>
      <c r="D5" s="205"/>
      <c r="E5" s="205"/>
    </row>
    <row r="6" spans="1:5" x14ac:dyDescent="0.3">
      <c r="A6" s="142"/>
      <c r="B6" s="143"/>
      <c r="C6" s="89"/>
      <c r="D6" s="89"/>
      <c r="E6" s="89"/>
    </row>
    <row r="7" spans="1:5" x14ac:dyDescent="0.3">
      <c r="A7" s="142"/>
      <c r="B7" s="143"/>
      <c r="C7" s="234" t="s">
        <v>373</v>
      </c>
      <c r="D7" s="234"/>
      <c r="E7" s="234"/>
    </row>
    <row r="8" spans="1:5" x14ac:dyDescent="0.3">
      <c r="A8" s="142"/>
      <c r="B8" s="143"/>
      <c r="C8" s="144"/>
      <c r="D8" s="144"/>
      <c r="E8" s="144"/>
    </row>
    <row r="9" spans="1:5" x14ac:dyDescent="0.3">
      <c r="A9" s="142"/>
      <c r="B9" s="143"/>
      <c r="C9" s="144"/>
      <c r="D9" s="144"/>
      <c r="E9" s="144"/>
    </row>
    <row r="10" spans="1:5" x14ac:dyDescent="0.3">
      <c r="A10" s="235"/>
      <c r="B10" s="235"/>
      <c r="C10" s="235"/>
      <c r="D10" s="235"/>
      <c r="E10" s="235"/>
    </row>
    <row r="11" spans="1:5" s="145" customFormat="1" x14ac:dyDescent="0.25">
      <c r="A11" s="231" t="s">
        <v>374</v>
      </c>
      <c r="B11" s="232" t="s">
        <v>375</v>
      </c>
      <c r="C11" s="232"/>
      <c r="D11" s="232"/>
      <c r="E11" s="232"/>
    </row>
    <row r="12" spans="1:5" s="145" customFormat="1" ht="127.5" x14ac:dyDescent="0.25">
      <c r="A12" s="231"/>
      <c r="B12" s="146" t="s">
        <v>376</v>
      </c>
      <c r="C12" s="146" t="s">
        <v>377</v>
      </c>
      <c r="D12" s="147" t="s">
        <v>378</v>
      </c>
      <c r="E12" s="146" t="s">
        <v>379</v>
      </c>
    </row>
    <row r="13" spans="1:5" x14ac:dyDescent="0.3">
      <c r="A13" s="148">
        <v>1</v>
      </c>
      <c r="B13" s="149">
        <v>2</v>
      </c>
      <c r="C13" s="148">
        <v>3</v>
      </c>
      <c r="D13" s="149">
        <v>4</v>
      </c>
      <c r="E13" s="149">
        <v>5</v>
      </c>
    </row>
    <row r="14" spans="1:5" x14ac:dyDescent="0.3">
      <c r="A14" s="150" t="s">
        <v>22</v>
      </c>
      <c r="B14" s="151">
        <v>10422.4</v>
      </c>
      <c r="C14" s="152">
        <f>(11883.36+1958679.06)/1000</f>
        <v>1970.5624200000002</v>
      </c>
      <c r="D14" s="152">
        <v>8.7540600000000008</v>
      </c>
      <c r="E14" s="151">
        <f>B14/(B14+(C14-D14))</f>
        <v>0.84158790752128454</v>
      </c>
    </row>
    <row r="15" spans="1:5" x14ac:dyDescent="0.3">
      <c r="A15" s="150" t="s">
        <v>53</v>
      </c>
      <c r="B15" s="151">
        <v>9831.1</v>
      </c>
      <c r="C15" s="152">
        <v>0</v>
      </c>
      <c r="D15" s="152"/>
      <c r="E15" s="151">
        <f t="shared" ref="E15:E31" si="0">B15/(B15+C15-D15)</f>
        <v>1</v>
      </c>
    </row>
    <row r="16" spans="1:5" x14ac:dyDescent="0.3">
      <c r="A16" s="153" t="s">
        <v>59</v>
      </c>
      <c r="B16" s="151">
        <v>21442.2</v>
      </c>
      <c r="C16" s="152">
        <f>(59860.86+17576076.4)/1000</f>
        <v>17635.937259999999</v>
      </c>
      <c r="D16" s="152">
        <v>49.492400000000004</v>
      </c>
      <c r="E16" s="151">
        <f t="shared" si="0"/>
        <v>0.54939647730315788</v>
      </c>
    </row>
    <row r="17" spans="1:5" x14ac:dyDescent="0.3">
      <c r="A17" s="150" t="s">
        <v>68</v>
      </c>
      <c r="B17" s="151">
        <v>7640.8</v>
      </c>
      <c r="C17" s="152">
        <v>0</v>
      </c>
      <c r="D17" s="152"/>
      <c r="E17" s="151">
        <f t="shared" si="0"/>
        <v>1</v>
      </c>
    </row>
    <row r="18" spans="1:5" x14ac:dyDescent="0.3">
      <c r="A18" s="150" t="s">
        <v>83</v>
      </c>
      <c r="B18" s="151">
        <v>21733.5</v>
      </c>
      <c r="C18" s="152">
        <f>(445015.78+1108122.16)/1000</f>
        <v>1553.1379399999998</v>
      </c>
      <c r="D18" s="152">
        <v>204.24216000000001</v>
      </c>
      <c r="E18" s="151">
        <f t="shared" si="0"/>
        <v>0.94156170820150464</v>
      </c>
    </row>
    <row r="19" spans="1:5" x14ac:dyDescent="0.3">
      <c r="A19" s="150" t="s">
        <v>95</v>
      </c>
      <c r="B19" s="151">
        <v>8786.7999999999993</v>
      </c>
      <c r="C19" s="152">
        <f>(22036.04+20283.14)/1000</f>
        <v>42.319180000000003</v>
      </c>
      <c r="D19" s="152">
        <v>7.2831400000000004</v>
      </c>
      <c r="E19" s="151">
        <f t="shared" si="0"/>
        <v>0.99602848660515331</v>
      </c>
    </row>
    <row r="20" spans="1:5" x14ac:dyDescent="0.3">
      <c r="A20" s="150" t="s">
        <v>107</v>
      </c>
      <c r="B20" s="151">
        <v>8838.2999999999993</v>
      </c>
      <c r="C20" s="152">
        <f>32794.1/1000</f>
        <v>32.7941</v>
      </c>
      <c r="D20" s="152"/>
      <c r="E20" s="151">
        <f t="shared" si="0"/>
        <v>0.99630326320177365</v>
      </c>
    </row>
    <row r="21" spans="1:5" x14ac:dyDescent="0.3">
      <c r="A21" s="154" t="s">
        <v>300</v>
      </c>
      <c r="B21" s="151">
        <v>12579.9</v>
      </c>
      <c r="C21" s="152">
        <f>11559/1000</f>
        <v>11.558999999999999</v>
      </c>
      <c r="D21" s="152"/>
      <c r="E21" s="151">
        <f t="shared" si="0"/>
        <v>0.99908199677257425</v>
      </c>
    </row>
    <row r="22" spans="1:5" x14ac:dyDescent="0.3">
      <c r="A22" s="150" t="s">
        <v>120</v>
      </c>
      <c r="B22" s="151">
        <v>9940.4</v>
      </c>
      <c r="C22" s="152">
        <f>23.48617</f>
        <v>23.486170000000001</v>
      </c>
      <c r="D22" s="152"/>
      <c r="E22" s="151">
        <f t="shared" si="0"/>
        <v>0.99764287050260425</v>
      </c>
    </row>
    <row r="23" spans="1:5" x14ac:dyDescent="0.3">
      <c r="A23" s="150" t="s">
        <v>129</v>
      </c>
      <c r="B23" s="151">
        <v>17825.099999999999</v>
      </c>
      <c r="C23" s="152">
        <f>(13.71311+950.49981)</f>
        <v>964.21292000000005</v>
      </c>
      <c r="D23" s="152">
        <v>193.94981000000001</v>
      </c>
      <c r="E23" s="151">
        <f t="shared" si="0"/>
        <v>0.9585776784543788</v>
      </c>
    </row>
    <row r="24" spans="1:5" x14ac:dyDescent="0.3">
      <c r="A24" s="150" t="s">
        <v>155</v>
      </c>
      <c r="B24" s="151">
        <v>60014.2</v>
      </c>
      <c r="C24" s="152">
        <f>1449.08076+23682.26753</f>
        <v>25131.348290000002</v>
      </c>
      <c r="D24" s="152">
        <v>2485.0337</v>
      </c>
      <c r="E24" s="151">
        <f t="shared" si="0"/>
        <v>0.72603225733197063</v>
      </c>
    </row>
    <row r="25" spans="1:5" x14ac:dyDescent="0.3">
      <c r="A25" s="150" t="s">
        <v>170</v>
      </c>
      <c r="B25" s="151">
        <v>7903.4</v>
      </c>
      <c r="C25" s="152">
        <v>772.41499999999996</v>
      </c>
      <c r="D25" s="152"/>
      <c r="E25" s="151">
        <f t="shared" si="0"/>
        <v>0.91096917119602028</v>
      </c>
    </row>
    <row r="26" spans="1:5" x14ac:dyDescent="0.3">
      <c r="A26" s="150" t="s">
        <v>176</v>
      </c>
      <c r="B26" s="151">
        <v>9531.4</v>
      </c>
      <c r="C26" s="152">
        <v>0</v>
      </c>
      <c r="D26" s="152"/>
      <c r="E26" s="151">
        <f t="shared" si="0"/>
        <v>1</v>
      </c>
    </row>
    <row r="27" spans="1:5" x14ac:dyDescent="0.3">
      <c r="A27" s="154" t="s">
        <v>195</v>
      </c>
      <c r="B27" s="151">
        <v>35254.800000000003</v>
      </c>
      <c r="C27" s="152">
        <f>13.44047+71.44628</f>
        <v>84.886750000000006</v>
      </c>
      <c r="D27" s="152">
        <v>58.012120000000003</v>
      </c>
      <c r="E27" s="151">
        <f t="shared" si="0"/>
        <v>0.99923828360524736</v>
      </c>
    </row>
    <row r="28" spans="1:5" x14ac:dyDescent="0.3">
      <c r="A28" s="150" t="s">
        <v>304</v>
      </c>
      <c r="B28" s="155">
        <v>25672</v>
      </c>
      <c r="C28" s="156">
        <f>10.1201+3659.99961</f>
        <v>3670.1197099999999</v>
      </c>
      <c r="D28" s="156">
        <v>5.0706100000000003</v>
      </c>
      <c r="E28" s="151">
        <f t="shared" si="0"/>
        <v>0.87507096956114783</v>
      </c>
    </row>
    <row r="29" spans="1:5" x14ac:dyDescent="0.3">
      <c r="A29" s="150" t="s">
        <v>308</v>
      </c>
      <c r="B29" s="155">
        <v>12205.1</v>
      </c>
      <c r="C29" s="156">
        <f>642.1722+2128.61787</f>
        <v>2770.79007</v>
      </c>
      <c r="D29" s="156">
        <v>1287.0999999999999</v>
      </c>
      <c r="E29" s="151">
        <f t="shared" si="0"/>
        <v>0.89161276764323993</v>
      </c>
    </row>
    <row r="30" spans="1:5" x14ac:dyDescent="0.3">
      <c r="A30" s="150" t="s">
        <v>306</v>
      </c>
      <c r="B30" s="155">
        <v>16606</v>
      </c>
      <c r="C30" s="156">
        <f>133.25712+3375.9698</f>
        <v>3509.2269200000001</v>
      </c>
      <c r="D30" s="156">
        <v>122.18600000000001</v>
      </c>
      <c r="E30" s="151">
        <f t="shared" si="0"/>
        <v>0.83058900676726066</v>
      </c>
    </row>
    <row r="31" spans="1:5" x14ac:dyDescent="0.3">
      <c r="A31" s="150" t="s">
        <v>307</v>
      </c>
      <c r="B31" s="155">
        <v>25663</v>
      </c>
      <c r="C31" s="156">
        <f>47.8255+4077.79302</f>
        <v>4125.61852</v>
      </c>
      <c r="D31" s="156">
        <v>388.51067999999998</v>
      </c>
      <c r="E31" s="151">
        <f t="shared" si="0"/>
        <v>0.87288795468581515</v>
      </c>
    </row>
    <row r="32" spans="1:5" x14ac:dyDescent="0.3">
      <c r="A32" s="150" t="s">
        <v>369</v>
      </c>
      <c r="B32" s="157">
        <f>SUM(B14:B31)</f>
        <v>321890.39999999997</v>
      </c>
      <c r="C32" s="157">
        <f>SUM(C14:C31)</f>
        <v>62298.414250000002</v>
      </c>
      <c r="D32" s="158"/>
      <c r="E32" s="158"/>
    </row>
  </sheetData>
  <mergeCells count="8">
    <mergeCell ref="A11:A12"/>
    <mergeCell ref="B11:E11"/>
    <mergeCell ref="C1:E1"/>
    <mergeCell ref="C2:E2"/>
    <mergeCell ref="C4:E4"/>
    <mergeCell ref="C5:E5"/>
    <mergeCell ref="C7:E7"/>
    <mergeCell ref="A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view="pageBreakPreview" topLeftCell="A124" zoomScale="60" zoomScaleNormal="100" workbookViewId="0">
      <selection activeCell="G1" sqref="G1:P1"/>
    </sheetView>
  </sheetViews>
  <sheetFormatPr defaultRowHeight="15" outlineLevelCol="1" x14ac:dyDescent="0.25"/>
  <cols>
    <col min="1" max="1" width="19.28515625" style="101" customWidth="1"/>
    <col min="2" max="2" width="43.85546875" style="102" hidden="1" customWidth="1" outlineLevel="1"/>
    <col min="3" max="3" width="23.85546875" style="102" customWidth="1" collapsed="1"/>
    <col min="4" max="4" width="17.85546875" style="102" customWidth="1"/>
    <col min="5" max="5" width="17" style="102" customWidth="1"/>
    <col min="6" max="6" width="16.7109375" style="102" customWidth="1"/>
    <col min="7" max="7" width="29.7109375" style="123" customWidth="1"/>
    <col min="8" max="8" width="30.5703125" style="102" hidden="1" customWidth="1" outlineLevel="1"/>
    <col min="9" max="9" width="16.140625" style="102" hidden="1" customWidth="1" outlineLevel="1"/>
    <col min="10" max="10" width="12.7109375" style="102" hidden="1" customWidth="1" outlineLevel="1"/>
    <col min="11" max="11" width="15" style="102" hidden="1" customWidth="1" outlineLevel="1"/>
    <col min="12" max="12" width="17.28515625" style="102" customWidth="1" collapsed="1"/>
    <col min="13" max="13" width="14.5703125" style="102" customWidth="1"/>
    <col min="14" max="14" width="15.42578125" style="102" customWidth="1"/>
    <col min="15" max="15" width="19.42578125" style="102" customWidth="1"/>
    <col min="16" max="16" width="20.28515625" style="168" customWidth="1"/>
    <col min="17" max="17" width="13.28515625" style="102" bestFit="1" customWidth="1"/>
    <col min="18" max="16384" width="9.140625" style="102"/>
  </cols>
  <sheetData>
    <row r="1" spans="1:17" s="125" customFormat="1" x14ac:dyDescent="0.25">
      <c r="A1" s="124"/>
      <c r="G1" s="236" t="s">
        <v>380</v>
      </c>
      <c r="H1" s="236"/>
      <c r="I1" s="236"/>
      <c r="J1" s="236"/>
      <c r="K1" s="236"/>
      <c r="L1" s="236"/>
      <c r="M1" s="236"/>
      <c r="N1" s="236"/>
      <c r="O1" s="236"/>
      <c r="P1" s="236"/>
    </row>
    <row r="2" spans="1:17" s="125" customFormat="1" x14ac:dyDescent="0.25">
      <c r="A2" s="124"/>
      <c r="B2" s="126"/>
      <c r="C2" s="126"/>
      <c r="D2" s="126"/>
      <c r="E2" s="126"/>
      <c r="F2" s="126"/>
      <c r="G2" s="127" t="s">
        <v>361</v>
      </c>
    </row>
    <row r="3" spans="1:17" s="125" customFormat="1" x14ac:dyDescent="0.25">
      <c r="A3" s="124"/>
      <c r="B3" s="126"/>
      <c r="C3" s="126"/>
      <c r="D3" s="126"/>
      <c r="E3" s="126"/>
      <c r="F3" s="126"/>
      <c r="G3" s="127" t="s">
        <v>362</v>
      </c>
    </row>
    <row r="4" spans="1:17" s="125" customFormat="1" x14ac:dyDescent="0.25">
      <c r="B4" s="126"/>
      <c r="C4" s="126"/>
      <c r="D4" s="126"/>
      <c r="E4" s="126"/>
      <c r="F4" s="126"/>
      <c r="G4" s="127" t="s">
        <v>363</v>
      </c>
    </row>
    <row r="5" spans="1:17" s="125" customFormat="1" x14ac:dyDescent="0.25">
      <c r="B5" s="126"/>
      <c r="C5" s="126"/>
      <c r="D5" s="126"/>
      <c r="E5" s="126"/>
      <c r="F5" s="126"/>
      <c r="G5" s="127" t="s">
        <v>364</v>
      </c>
    </row>
    <row r="6" spans="1:17" s="125" customFormat="1" x14ac:dyDescent="0.25">
      <c r="A6" s="124"/>
      <c r="G6" s="139"/>
    </row>
    <row r="7" spans="1:17" s="125" customFormat="1" x14ac:dyDescent="0.25">
      <c r="A7" s="124"/>
      <c r="G7" s="139"/>
    </row>
    <row r="8" spans="1:17" s="129" customFormat="1" ht="64.5" customHeight="1" x14ac:dyDescent="0.25">
      <c r="A8" s="220" t="s">
        <v>292</v>
      </c>
      <c r="B8" s="220" t="s">
        <v>293</v>
      </c>
      <c r="C8" s="220" t="s">
        <v>10</v>
      </c>
      <c r="D8" s="220" t="s">
        <v>11</v>
      </c>
      <c r="E8" s="220" t="s">
        <v>12</v>
      </c>
      <c r="F8" s="220" t="s">
        <v>13</v>
      </c>
      <c r="G8" s="222" t="s">
        <v>294</v>
      </c>
      <c r="H8" s="220" t="s">
        <v>365</v>
      </c>
      <c r="I8" s="220" t="s">
        <v>366</v>
      </c>
      <c r="J8" s="220" t="s">
        <v>381</v>
      </c>
      <c r="K8" s="220" t="s">
        <v>382</v>
      </c>
      <c r="L8" s="220" t="s">
        <v>383</v>
      </c>
      <c r="M8" s="220" t="s">
        <v>384</v>
      </c>
      <c r="N8" s="220" t="s">
        <v>368</v>
      </c>
      <c r="O8" s="220" t="s">
        <v>385</v>
      </c>
      <c r="P8" s="220" t="s">
        <v>386</v>
      </c>
    </row>
    <row r="9" spans="1:17" s="129" customFormat="1" ht="66" customHeight="1" x14ac:dyDescent="0.25">
      <c r="A9" s="220"/>
      <c r="B9" s="220"/>
      <c r="C9" s="220"/>
      <c r="D9" s="220"/>
      <c r="E9" s="220"/>
      <c r="F9" s="220"/>
      <c r="G9" s="222"/>
      <c r="H9" s="220"/>
      <c r="I9" s="220"/>
      <c r="J9" s="220"/>
      <c r="K9" s="220"/>
      <c r="L9" s="220"/>
      <c r="M9" s="220"/>
      <c r="N9" s="220"/>
      <c r="O9" s="220"/>
      <c r="P9" s="220"/>
    </row>
    <row r="10" spans="1:17" s="131" customFormat="1" ht="20.25" customHeight="1" x14ac:dyDescent="0.2">
      <c r="A10" s="175">
        <v>1</v>
      </c>
      <c r="B10" s="130">
        <v>2</v>
      </c>
      <c r="C10" s="175">
        <v>3</v>
      </c>
      <c r="D10" s="130">
        <v>4</v>
      </c>
      <c r="E10" s="175">
        <v>5</v>
      </c>
      <c r="F10" s="130">
        <v>6</v>
      </c>
      <c r="G10" s="175">
        <v>7</v>
      </c>
      <c r="H10" s="130">
        <v>8</v>
      </c>
      <c r="I10" s="130">
        <v>9</v>
      </c>
      <c r="J10" s="130">
        <v>7</v>
      </c>
      <c r="K10" s="130">
        <v>8</v>
      </c>
      <c r="L10" s="130">
        <v>8</v>
      </c>
      <c r="M10" s="130">
        <v>9</v>
      </c>
      <c r="N10" s="130">
        <v>10</v>
      </c>
      <c r="O10" s="130">
        <v>11</v>
      </c>
      <c r="P10" s="130">
        <v>12</v>
      </c>
    </row>
    <row r="11" spans="1:17" ht="57" customHeight="1" x14ac:dyDescent="0.25">
      <c r="A11" s="214" t="s">
        <v>22</v>
      </c>
      <c r="B11" s="109" t="s">
        <v>199</v>
      </c>
      <c r="C11" s="109" t="s">
        <v>298</v>
      </c>
      <c r="D11" s="109" t="s">
        <v>202</v>
      </c>
      <c r="E11" s="109" t="s">
        <v>215</v>
      </c>
      <c r="F11" s="110"/>
      <c r="G11" s="111" t="s">
        <v>213</v>
      </c>
      <c r="H11" s="159">
        <f>'[2]Расчет территор'!AB10</f>
        <v>0.99860000000000004</v>
      </c>
      <c r="I11" s="159">
        <v>1</v>
      </c>
      <c r="J11" s="160">
        <f>'[2]Расчет территор'!V8</f>
        <v>43.980000000000004</v>
      </c>
      <c r="K11" s="160">
        <f>J11*H11*I11</f>
        <v>43.918428000000006</v>
      </c>
      <c r="L11" s="161">
        <f>'[2]Расчет территор'!H8</f>
        <v>12528</v>
      </c>
      <c r="M11" s="160">
        <f>K11*L11</f>
        <v>550210.0659840001</v>
      </c>
      <c r="N11" s="162">
        <f>'[2]Приложение № 6'!H11</f>
        <v>0.54251833699999996</v>
      </c>
      <c r="O11" s="160"/>
      <c r="P11" s="160">
        <f>M11*N11+O11</f>
        <v>298499.04999829998</v>
      </c>
      <c r="Q11" s="163"/>
    </row>
    <row r="12" spans="1:17" ht="105" x14ac:dyDescent="0.25">
      <c r="A12" s="214"/>
      <c r="B12" s="109" t="s">
        <v>221</v>
      </c>
      <c r="C12" s="109" t="s">
        <v>223</v>
      </c>
      <c r="D12" s="109" t="s">
        <v>224</v>
      </c>
      <c r="E12" s="109" t="s">
        <v>225</v>
      </c>
      <c r="F12" s="110"/>
      <c r="G12" s="113" t="s">
        <v>219</v>
      </c>
      <c r="H12" s="159">
        <f>'[2]Расчет территор'!AB13</f>
        <v>0.98309999999999997</v>
      </c>
      <c r="I12" s="159">
        <v>1</v>
      </c>
      <c r="J12" s="160">
        <f>'[2]Расчет территор'!V11</f>
        <v>61.63</v>
      </c>
      <c r="K12" s="160">
        <f t="shared" ref="K12:K83" si="0">J12*H12*I12</f>
        <v>60.588453000000001</v>
      </c>
      <c r="L12" s="161">
        <f>'[2]Расчет территор'!H11</f>
        <v>95094</v>
      </c>
      <c r="M12" s="160">
        <f t="shared" ref="M12:M17" si="1">K12*L12</f>
        <v>5761598.3495819997</v>
      </c>
      <c r="N12" s="162">
        <f>'[2]Приложение № 6'!H12</f>
        <v>0.36049091300000002</v>
      </c>
      <c r="O12" s="160"/>
      <c r="P12" s="160">
        <f t="shared" ref="P12:P75" si="2">M12*N12+O12</f>
        <v>2077003.8493801083</v>
      </c>
      <c r="Q12" s="163"/>
    </row>
    <row r="13" spans="1:17" ht="105" x14ac:dyDescent="0.25">
      <c r="A13" s="214"/>
      <c r="B13" s="109" t="s">
        <v>221</v>
      </c>
      <c r="C13" s="109" t="s">
        <v>223</v>
      </c>
      <c r="D13" s="109" t="s">
        <v>224</v>
      </c>
      <c r="E13" s="109" t="s">
        <v>230</v>
      </c>
      <c r="F13" s="110"/>
      <c r="G13" s="111" t="s">
        <v>228</v>
      </c>
      <c r="H13" s="159">
        <f>'[2]Расчет территор'!AB16</f>
        <v>1.0025999999999999</v>
      </c>
      <c r="I13" s="159">
        <v>1</v>
      </c>
      <c r="J13" s="160">
        <f>'[2]Расчет территор'!V14</f>
        <v>61.63</v>
      </c>
      <c r="K13" s="160">
        <f t="shared" si="0"/>
        <v>61.790237999999995</v>
      </c>
      <c r="L13" s="161">
        <f>'[2]Расчет территор'!H14</f>
        <v>189552</v>
      </c>
      <c r="M13" s="160">
        <f t="shared" si="1"/>
        <v>11712463.193375999</v>
      </c>
      <c r="N13" s="162">
        <f>'[2]Приложение № 6'!H13</f>
        <v>0.59299319299999997</v>
      </c>
      <c r="O13" s="160"/>
      <c r="P13" s="160">
        <f t="shared" si="2"/>
        <v>6945410.9469350101</v>
      </c>
      <c r="Q13" s="163"/>
    </row>
    <row r="14" spans="1:17" ht="60" x14ac:dyDescent="0.25">
      <c r="A14" s="214"/>
      <c r="B14" s="110" t="s">
        <v>26</v>
      </c>
      <c r="C14" s="109" t="s">
        <v>43</v>
      </c>
      <c r="D14" s="109"/>
      <c r="E14" s="109"/>
      <c r="F14" s="110" t="s">
        <v>29</v>
      </c>
      <c r="G14" s="111" t="s">
        <v>41</v>
      </c>
      <c r="H14" s="159">
        <f>'[2]Расчет территор'!AB19</f>
        <v>0.99850000000000005</v>
      </c>
      <c r="I14" s="159">
        <v>0.23180999999999999</v>
      </c>
      <c r="J14" s="160">
        <f>'[2]Расчет территор'!V17</f>
        <v>764525.37</v>
      </c>
      <c r="K14" s="160">
        <f t="shared" si="0"/>
        <v>176958.78908067042</v>
      </c>
      <c r="L14" s="161">
        <f>'[2]Расчет территор'!H17</f>
        <v>36</v>
      </c>
      <c r="M14" s="160">
        <f t="shared" si="1"/>
        <v>6370516.4069041349</v>
      </c>
      <c r="N14" s="162">
        <f>'[2]Приложение № 6'!H14</f>
        <v>0.234673778</v>
      </c>
      <c r="O14" s="160"/>
      <c r="P14" s="160">
        <f t="shared" si="2"/>
        <v>1494993.1530191787</v>
      </c>
      <c r="Q14" s="163"/>
    </row>
    <row r="15" spans="1:17" ht="60" x14ac:dyDescent="0.25">
      <c r="A15" s="214"/>
      <c r="B15" s="110" t="s">
        <v>26</v>
      </c>
      <c r="C15" s="109" t="s">
        <v>43</v>
      </c>
      <c r="D15" s="109"/>
      <c r="E15" s="109"/>
      <c r="F15" s="110" t="s">
        <v>39</v>
      </c>
      <c r="G15" s="111" t="s">
        <v>45</v>
      </c>
      <c r="H15" s="159">
        <f>'[2]Расчет территор'!AB22</f>
        <v>0.99390000000000001</v>
      </c>
      <c r="I15" s="159">
        <v>1</v>
      </c>
      <c r="J15" s="160">
        <f>'[2]Расчет территор'!V20</f>
        <v>852510.19</v>
      </c>
      <c r="K15" s="160">
        <f t="shared" si="0"/>
        <v>847309.87784099998</v>
      </c>
      <c r="L15" s="161">
        <f>'[2]Расчет территор'!H20</f>
        <v>3</v>
      </c>
      <c r="M15" s="160">
        <f t="shared" si="1"/>
        <v>2541929.6335229999</v>
      </c>
      <c r="N15" s="162">
        <f>'[2]Приложение № 6'!H15</f>
        <v>0.18326956999999999</v>
      </c>
      <c r="O15" s="160"/>
      <c r="P15" s="160">
        <f t="shared" si="2"/>
        <v>465858.35090601776</v>
      </c>
      <c r="Q15" s="163"/>
    </row>
    <row r="16" spans="1:17" ht="60" x14ac:dyDescent="0.25">
      <c r="A16" s="214"/>
      <c r="B16" s="110" t="s">
        <v>26</v>
      </c>
      <c r="C16" s="109" t="s">
        <v>28</v>
      </c>
      <c r="D16" s="109"/>
      <c r="E16" s="109"/>
      <c r="F16" s="110" t="s">
        <v>29</v>
      </c>
      <c r="G16" s="114" t="s">
        <v>24</v>
      </c>
      <c r="H16" s="159">
        <f>'[2]Расчет территор'!AB25</f>
        <v>0.99850000000000005</v>
      </c>
      <c r="I16" s="159">
        <v>0.17004</v>
      </c>
      <c r="J16" s="160">
        <f>'[2]Расчет территор'!V23</f>
        <v>707622.96</v>
      </c>
      <c r="K16" s="160">
        <f t="shared" si="0"/>
        <v>120143.7218062224</v>
      </c>
      <c r="L16" s="161">
        <f>'[2]Расчет территор'!H23</f>
        <v>29</v>
      </c>
      <c r="M16" s="160">
        <f t="shared" si="1"/>
        <v>3484167.9323804495</v>
      </c>
      <c r="N16" s="162">
        <f>'[2]Приложение № 6'!H16</f>
        <v>0.23228489999999999</v>
      </c>
      <c r="O16" s="160"/>
      <c r="P16" s="160">
        <f t="shared" si="2"/>
        <v>809319.5997561994</v>
      </c>
      <c r="Q16" s="163"/>
    </row>
    <row r="17" spans="1:17" ht="73.5" customHeight="1" x14ac:dyDescent="0.25">
      <c r="A17" s="214"/>
      <c r="B17" s="110" t="s">
        <v>26</v>
      </c>
      <c r="C17" s="109" t="s">
        <v>28</v>
      </c>
      <c r="D17" s="109"/>
      <c r="E17" s="109"/>
      <c r="F17" s="110" t="s">
        <v>39</v>
      </c>
      <c r="G17" s="114" t="s">
        <v>37</v>
      </c>
      <c r="H17" s="159">
        <f>'[2]Расчет территор'!AB28</f>
        <v>0.98980000000000001</v>
      </c>
      <c r="I17" s="159">
        <v>1</v>
      </c>
      <c r="J17" s="160">
        <f>'[2]Расчет территор'!V26</f>
        <v>764361.04</v>
      </c>
      <c r="K17" s="160">
        <f t="shared" si="0"/>
        <v>756564.5573920001</v>
      </c>
      <c r="L17" s="161" t="s">
        <v>387</v>
      </c>
      <c r="M17" s="160">
        <f t="shared" si="1"/>
        <v>3782822.7869600006</v>
      </c>
      <c r="N17" s="162">
        <f>'[2]Приложение № 6'!H17</f>
        <v>0.105322156</v>
      </c>
      <c r="O17" s="160"/>
      <c r="P17" s="160">
        <f t="shared" si="2"/>
        <v>398415.05168855598</v>
      </c>
      <c r="Q17" s="163"/>
    </row>
    <row r="18" spans="1:17" x14ac:dyDescent="0.25">
      <c r="A18" s="174" t="s">
        <v>369</v>
      </c>
      <c r="B18" s="110"/>
      <c r="C18" s="109"/>
      <c r="D18" s="109"/>
      <c r="E18" s="109"/>
      <c r="F18" s="110"/>
      <c r="G18" s="114"/>
      <c r="H18" s="159"/>
      <c r="I18" s="159"/>
      <c r="J18" s="160"/>
      <c r="K18" s="160"/>
      <c r="L18" s="161"/>
      <c r="M18" s="160">
        <f>SUM(M11:M17)</f>
        <v>34203708.368709579</v>
      </c>
      <c r="N18" s="162">
        <f>'[2]Приложение № 6'!H18</f>
        <v>0.36515046449999999</v>
      </c>
      <c r="O18" s="160">
        <f>'[2]Расчет территор'!Y29</f>
        <v>167500</v>
      </c>
      <c r="P18" s="160">
        <f t="shared" si="2"/>
        <v>12656999.998456839</v>
      </c>
      <c r="Q18" s="163"/>
    </row>
    <row r="19" spans="1:17" ht="75" x14ac:dyDescent="0.25">
      <c r="A19" s="214" t="s">
        <v>53</v>
      </c>
      <c r="B19" s="109" t="s">
        <v>199</v>
      </c>
      <c r="C19" s="109" t="s">
        <v>298</v>
      </c>
      <c r="D19" s="109" t="s">
        <v>202</v>
      </c>
      <c r="E19" s="109" t="s">
        <v>215</v>
      </c>
      <c r="F19" s="110"/>
      <c r="G19" s="111" t="s">
        <v>213</v>
      </c>
      <c r="H19" s="159">
        <f>'[2]Расчет территор'!AB33</f>
        <v>1.0379</v>
      </c>
      <c r="I19" s="159">
        <v>1</v>
      </c>
      <c r="J19" s="160">
        <f>'[2]Расчет территор'!V31</f>
        <v>43.980000000000004</v>
      </c>
      <c r="K19" s="160">
        <f t="shared" si="0"/>
        <v>45.646842000000007</v>
      </c>
      <c r="L19" s="161">
        <f>'[2]Расчет территор'!H31</f>
        <v>17520</v>
      </c>
      <c r="M19" s="160">
        <f t="shared" ref="M19:M83" si="3">K19*L19</f>
        <v>799732.67184000008</v>
      </c>
      <c r="N19" s="162">
        <f>'[2]Приложение № 6'!H19</f>
        <v>0.71569085499999996</v>
      </c>
      <c r="O19" s="160"/>
      <c r="P19" s="160">
        <f t="shared" si="2"/>
        <v>572361.35968060407</v>
      </c>
      <c r="Q19" s="163"/>
    </row>
    <row r="20" spans="1:17" ht="105" x14ac:dyDescent="0.25">
      <c r="A20" s="214"/>
      <c r="B20" s="109" t="s">
        <v>221</v>
      </c>
      <c r="C20" s="109" t="s">
        <v>223</v>
      </c>
      <c r="D20" s="109" t="s">
        <v>234</v>
      </c>
      <c r="E20" s="109" t="s">
        <v>225</v>
      </c>
      <c r="F20" s="110"/>
      <c r="G20" s="113" t="s">
        <v>232</v>
      </c>
      <c r="H20" s="159">
        <f>'[2]Расчет территор'!AB36</f>
        <v>1.0093000000000001</v>
      </c>
      <c r="I20" s="159">
        <v>1</v>
      </c>
      <c r="J20" s="160">
        <f>'[2]Расчет территор'!V34</f>
        <v>61.63</v>
      </c>
      <c r="K20" s="160">
        <f t="shared" si="0"/>
        <v>62.203159000000007</v>
      </c>
      <c r="L20" s="161">
        <f>'[2]Расчет территор'!H34</f>
        <v>88428</v>
      </c>
      <c r="M20" s="160">
        <f t="shared" si="3"/>
        <v>5500500.9440520005</v>
      </c>
      <c r="N20" s="162">
        <f>'[2]Приложение № 6'!H20</f>
        <v>0.48611011599999998</v>
      </c>
      <c r="O20" s="160"/>
      <c r="P20" s="160">
        <f t="shared" si="2"/>
        <v>2673849.1519712275</v>
      </c>
      <c r="Q20" s="163"/>
    </row>
    <row r="21" spans="1:17" ht="105" x14ac:dyDescent="0.25">
      <c r="A21" s="214"/>
      <c r="B21" s="109" t="s">
        <v>221</v>
      </c>
      <c r="C21" s="109" t="s">
        <v>223</v>
      </c>
      <c r="D21" s="109" t="s">
        <v>234</v>
      </c>
      <c r="E21" s="109" t="s">
        <v>230</v>
      </c>
      <c r="F21" s="110"/>
      <c r="G21" s="111" t="s">
        <v>235</v>
      </c>
      <c r="H21" s="159">
        <f>'[2]Расчет территор'!AB39</f>
        <v>1.0135000000000001</v>
      </c>
      <c r="I21" s="159">
        <v>1</v>
      </c>
      <c r="J21" s="160">
        <f>'[2]Расчет территор'!V37</f>
        <v>61.63</v>
      </c>
      <c r="K21" s="160">
        <f t="shared" si="0"/>
        <v>62.462005000000005</v>
      </c>
      <c r="L21" s="161">
        <f>'[2]Расчет территор'!H37</f>
        <v>219948</v>
      </c>
      <c r="M21" s="160">
        <f t="shared" si="3"/>
        <v>13738393.07574</v>
      </c>
      <c r="N21" s="162">
        <f>'[2]Приложение № 6'!H21</f>
        <v>0.52076811000000001</v>
      </c>
      <c r="O21" s="160"/>
      <c r="P21" s="160">
        <f t="shared" si="2"/>
        <v>7154516.9964902066</v>
      </c>
      <c r="Q21" s="163"/>
    </row>
    <row r="22" spans="1:17" ht="67.5" customHeight="1" x14ac:dyDescent="0.25">
      <c r="A22" s="214"/>
      <c r="B22" s="110" t="s">
        <v>26</v>
      </c>
      <c r="C22" s="115" t="s">
        <v>58</v>
      </c>
      <c r="D22" s="109"/>
      <c r="E22" s="109"/>
      <c r="F22" s="110" t="s">
        <v>29</v>
      </c>
      <c r="G22" s="111" t="s">
        <v>56</v>
      </c>
      <c r="H22" s="159">
        <f>'[2]Расчет территор'!AB42</f>
        <v>1.0012000000000001</v>
      </c>
      <c r="I22" s="159">
        <v>0.13902</v>
      </c>
      <c r="J22" s="160">
        <f>'[2]Расчет территор'!V40</f>
        <v>682129.32</v>
      </c>
      <c r="K22" s="160">
        <f t="shared" si="0"/>
        <v>94943.413608079689</v>
      </c>
      <c r="L22" s="161">
        <f>'[2]Расчет территор'!H40</f>
        <v>44</v>
      </c>
      <c r="M22" s="160">
        <f t="shared" si="3"/>
        <v>4177510.1987555064</v>
      </c>
      <c r="N22" s="162">
        <f>'[2]Приложение № 6'!H22</f>
        <v>0.181132082</v>
      </c>
      <c r="O22" s="160"/>
      <c r="P22" s="160">
        <f t="shared" si="2"/>
        <v>756681.11987681873</v>
      </c>
      <c r="Q22" s="163"/>
    </row>
    <row r="23" spans="1:17" ht="30" x14ac:dyDescent="0.25">
      <c r="A23" s="214"/>
      <c r="B23" s="110" t="s">
        <v>26</v>
      </c>
      <c r="C23" s="115" t="s">
        <v>50</v>
      </c>
      <c r="D23" s="109"/>
      <c r="E23" s="109"/>
      <c r="F23" s="110" t="s">
        <v>51</v>
      </c>
      <c r="G23" s="111" t="s">
        <v>48</v>
      </c>
      <c r="H23" s="159">
        <f>'[2]Расчет территор'!AB45</f>
        <v>1.0082</v>
      </c>
      <c r="I23" s="159">
        <v>6.8339999999999998E-2</v>
      </c>
      <c r="J23" s="160">
        <f>'[2]Расчет территор'!V43</f>
        <v>139428</v>
      </c>
      <c r="K23" s="160">
        <f t="shared" si="0"/>
        <v>9606.6432980640002</v>
      </c>
      <c r="L23" s="161">
        <f>'[2]Расчет территор'!H43</f>
        <v>15</v>
      </c>
      <c r="M23" s="160">
        <f t="shared" si="3"/>
        <v>144099.64947095999</v>
      </c>
      <c r="N23" s="162">
        <f>'[2]Приложение № 6'!H23</f>
        <v>1.2202066460000001</v>
      </c>
      <c r="O23" s="160"/>
      <c r="P23" s="160">
        <f t="shared" si="2"/>
        <v>175831.34997073578</v>
      </c>
      <c r="Q23" s="163"/>
    </row>
    <row r="24" spans="1:17" ht="60" x14ac:dyDescent="0.25">
      <c r="A24" s="214"/>
      <c r="B24" s="110" t="s">
        <v>26</v>
      </c>
      <c r="C24" s="115" t="s">
        <v>50</v>
      </c>
      <c r="D24" s="109"/>
      <c r="E24" s="109"/>
      <c r="F24" s="110" t="s">
        <v>29</v>
      </c>
      <c r="G24" s="111" t="s">
        <v>54</v>
      </c>
      <c r="H24" s="159">
        <f>'[2]Расчет территор'!AB48</f>
        <v>1.0014000000000001</v>
      </c>
      <c r="I24" s="159">
        <v>0.10777</v>
      </c>
      <c r="J24" s="160">
        <f>'[2]Расчет территор'!V46</f>
        <v>658236.21</v>
      </c>
      <c r="K24" s="160">
        <f t="shared" si="0"/>
        <v>71037.429714592392</v>
      </c>
      <c r="L24" s="161">
        <f>'[2]Расчет территор'!H46</f>
        <v>44</v>
      </c>
      <c r="M24" s="160">
        <f t="shared" si="3"/>
        <v>3125646.9074420654</v>
      </c>
      <c r="N24" s="162">
        <f>'[2]Приложение № 6'!H24</f>
        <v>0.25372668199999998</v>
      </c>
      <c r="O24" s="160"/>
      <c r="P24" s="160">
        <f t="shared" si="2"/>
        <v>793060.01892883633</v>
      </c>
      <c r="Q24" s="163"/>
    </row>
    <row r="25" spans="1:17" x14ac:dyDescent="0.25">
      <c r="A25" s="174" t="s">
        <v>369</v>
      </c>
      <c r="B25" s="110"/>
      <c r="C25" s="115"/>
      <c r="D25" s="109"/>
      <c r="E25" s="109"/>
      <c r="F25" s="110"/>
      <c r="G25" s="111"/>
      <c r="H25" s="159"/>
      <c r="I25" s="159"/>
      <c r="J25" s="160"/>
      <c r="K25" s="160"/>
      <c r="L25" s="161"/>
      <c r="M25" s="160">
        <f>SUM(M19:M24)</f>
        <v>27485883.447300535</v>
      </c>
      <c r="N25" s="162">
        <f>'[2]Приложение № 6'!H25</f>
        <v>0.4411828357</v>
      </c>
      <c r="O25" s="160">
        <f>'[2]Расчет территор'!Y49</f>
        <v>0</v>
      </c>
      <c r="P25" s="160">
        <f t="shared" si="2"/>
        <v>12126300.000999741</v>
      </c>
      <c r="Q25" s="163"/>
    </row>
    <row r="26" spans="1:17" ht="75" x14ac:dyDescent="0.25">
      <c r="A26" s="214" t="s">
        <v>59</v>
      </c>
      <c r="B26" s="109" t="s">
        <v>199</v>
      </c>
      <c r="C26" s="109" t="s">
        <v>298</v>
      </c>
      <c r="D26" s="109" t="s">
        <v>202</v>
      </c>
      <c r="E26" s="109" t="s">
        <v>215</v>
      </c>
      <c r="F26" s="110"/>
      <c r="G26" s="111" t="s">
        <v>213</v>
      </c>
      <c r="H26" s="159">
        <f>'[2]Расчет территор'!AB53</f>
        <v>1.306</v>
      </c>
      <c r="I26" s="159">
        <v>1</v>
      </c>
      <c r="J26" s="160">
        <f>'[2]Расчет территор'!V51</f>
        <v>43.980000000000004</v>
      </c>
      <c r="K26" s="160">
        <f t="shared" si="0"/>
        <v>57.437880000000007</v>
      </c>
      <c r="L26" s="161">
        <f>'[2]Расчет территор'!H51</f>
        <v>6880</v>
      </c>
      <c r="M26" s="160">
        <f t="shared" si="3"/>
        <v>395172.61440000002</v>
      </c>
      <c r="N26" s="162">
        <f>'[2]Приложение № 6'!H26</f>
        <v>0.91296666000000004</v>
      </c>
      <c r="O26" s="160"/>
      <c r="P26" s="160">
        <f t="shared" si="2"/>
        <v>360779.42189223593</v>
      </c>
      <c r="Q26" s="163"/>
    </row>
    <row r="27" spans="1:17" ht="105" x14ac:dyDescent="0.25">
      <c r="A27" s="214"/>
      <c r="B27" s="109" t="s">
        <v>221</v>
      </c>
      <c r="C27" s="109" t="s">
        <v>223</v>
      </c>
      <c r="D27" s="109" t="s">
        <v>246</v>
      </c>
      <c r="E27" s="109" t="s">
        <v>225</v>
      </c>
      <c r="F27" s="110"/>
      <c r="G27" s="113" t="s">
        <v>244</v>
      </c>
      <c r="H27" s="159">
        <f>'[2]Расчет территор'!AB56</f>
        <v>1.0707</v>
      </c>
      <c r="I27" s="159">
        <v>1</v>
      </c>
      <c r="J27" s="160">
        <f>'[2]Расчет территор'!V54</f>
        <v>61.63</v>
      </c>
      <c r="K27" s="160">
        <f t="shared" si="0"/>
        <v>65.987240999999997</v>
      </c>
      <c r="L27" s="161">
        <f>'[2]Расчет территор'!H54</f>
        <v>2349</v>
      </c>
      <c r="M27" s="160">
        <f t="shared" si="3"/>
        <v>155004.029109</v>
      </c>
      <c r="N27" s="162">
        <f>'[2]Приложение № 6'!H27</f>
        <v>1.497340227</v>
      </c>
      <c r="O27" s="160"/>
      <c r="P27" s="160">
        <f t="shared" si="2"/>
        <v>232093.76813198466</v>
      </c>
      <c r="Q27" s="163"/>
    </row>
    <row r="28" spans="1:17" ht="105" x14ac:dyDescent="0.25">
      <c r="A28" s="214"/>
      <c r="B28" s="109" t="s">
        <v>221</v>
      </c>
      <c r="C28" s="109" t="s">
        <v>223</v>
      </c>
      <c r="D28" s="109" t="s">
        <v>246</v>
      </c>
      <c r="E28" s="109" t="s">
        <v>230</v>
      </c>
      <c r="F28" s="110"/>
      <c r="G28" s="113" t="s">
        <v>247</v>
      </c>
      <c r="H28" s="159">
        <f>'[2]Расчет территор'!AB59</f>
        <v>1.4646999999999999</v>
      </c>
      <c r="I28" s="159">
        <v>1</v>
      </c>
      <c r="J28" s="160">
        <f>'[2]Расчет территор'!V57</f>
        <v>61.63</v>
      </c>
      <c r="K28" s="160">
        <f t="shared" si="0"/>
        <v>90.269460999999993</v>
      </c>
      <c r="L28" s="161">
        <f>'[2]Расчет территор'!H57</f>
        <v>11624</v>
      </c>
      <c r="M28" s="160">
        <f t="shared" si="3"/>
        <v>1049292.2146639999</v>
      </c>
      <c r="N28" s="162">
        <f>'[2]Приложение № 6'!H28</f>
        <v>1.1826041940000001</v>
      </c>
      <c r="O28" s="160"/>
      <c r="P28" s="160">
        <f t="shared" si="2"/>
        <v>1240897.3737931945</v>
      </c>
      <c r="Q28" s="163"/>
    </row>
    <row r="29" spans="1:17" ht="75" customHeight="1" x14ac:dyDescent="0.25">
      <c r="A29" s="214"/>
      <c r="B29" s="109" t="s">
        <v>221</v>
      </c>
      <c r="C29" s="109" t="s">
        <v>223</v>
      </c>
      <c r="D29" s="109" t="s">
        <v>252</v>
      </c>
      <c r="E29" s="109" t="s">
        <v>225</v>
      </c>
      <c r="F29" s="110"/>
      <c r="G29" s="116" t="s">
        <v>250</v>
      </c>
      <c r="H29" s="159">
        <f>'[2]Расчет территор'!AB62</f>
        <v>1.1552</v>
      </c>
      <c r="I29" s="159">
        <v>1</v>
      </c>
      <c r="J29" s="160">
        <f>'[2]Расчет территор'!V60</f>
        <v>61.63</v>
      </c>
      <c r="K29" s="160">
        <f t="shared" si="0"/>
        <v>71.194975999999997</v>
      </c>
      <c r="L29" s="161">
        <f>'[2]Расчет территор'!H60</f>
        <v>80154</v>
      </c>
      <c r="M29" s="160">
        <f t="shared" si="3"/>
        <v>5706562.1063040001</v>
      </c>
      <c r="N29" s="162">
        <f>'[2]Приложение № 6'!H29</f>
        <v>0.58993638400000004</v>
      </c>
      <c r="O29" s="160"/>
      <c r="P29" s="160">
        <f t="shared" si="2"/>
        <v>3366508.6140644057</v>
      </c>
      <c r="Q29" s="163"/>
    </row>
    <row r="30" spans="1:17" ht="105" x14ac:dyDescent="0.25">
      <c r="A30" s="214"/>
      <c r="B30" s="109" t="s">
        <v>221</v>
      </c>
      <c r="C30" s="109" t="s">
        <v>223</v>
      </c>
      <c r="D30" s="109" t="s">
        <v>252</v>
      </c>
      <c r="E30" s="109" t="s">
        <v>230</v>
      </c>
      <c r="F30" s="110"/>
      <c r="G30" s="117" t="s">
        <v>254</v>
      </c>
      <c r="H30" s="159">
        <f>'[2]Расчет территор'!AB65</f>
        <v>1.1866000000000001</v>
      </c>
      <c r="I30" s="159">
        <v>1</v>
      </c>
      <c r="J30" s="160">
        <f>'[2]Расчет территор'!V63</f>
        <v>61.63</v>
      </c>
      <c r="K30" s="160">
        <f t="shared" si="0"/>
        <v>73.130158000000009</v>
      </c>
      <c r="L30" s="161">
        <f>'[2]Расчет территор'!H63</f>
        <v>283100</v>
      </c>
      <c r="M30" s="160">
        <f t="shared" si="3"/>
        <v>20703147.729800001</v>
      </c>
      <c r="N30" s="162">
        <f>'[2]Приложение № 6'!H30</f>
        <v>0.66430860700000005</v>
      </c>
      <c r="O30" s="160"/>
      <c r="P30" s="160">
        <f t="shared" si="2"/>
        <v>13753279.228898652</v>
      </c>
      <c r="Q30" s="163"/>
    </row>
    <row r="31" spans="1:17" ht="60" x14ac:dyDescent="0.25">
      <c r="A31" s="214"/>
      <c r="B31" s="110" t="s">
        <v>26</v>
      </c>
      <c r="C31" s="115" t="s">
        <v>67</v>
      </c>
      <c r="D31" s="109"/>
      <c r="E31" s="109"/>
      <c r="F31" s="110" t="s">
        <v>29</v>
      </c>
      <c r="G31" s="111" t="s">
        <v>65</v>
      </c>
      <c r="H31" s="159">
        <f>'[2]Расчет территор'!AB68</f>
        <v>1.0091000000000001</v>
      </c>
      <c r="I31" s="159">
        <v>0.12903999999999999</v>
      </c>
      <c r="J31" s="160">
        <f>'[2]Расчет территор'!V66</f>
        <v>674313</v>
      </c>
      <c r="K31" s="160">
        <f t="shared" si="0"/>
        <v>87805.171000632006</v>
      </c>
      <c r="L31" s="161">
        <f>'[2]Расчет территор'!H66</f>
        <v>83</v>
      </c>
      <c r="M31" s="160">
        <f t="shared" si="3"/>
        <v>7287829.1930524567</v>
      </c>
      <c r="N31" s="162">
        <f>'[2]Приложение № 6'!H31</f>
        <v>0.49914282799999998</v>
      </c>
      <c r="O31" s="160"/>
      <c r="P31" s="160">
        <f t="shared" si="2"/>
        <v>3637667.6734011611</v>
      </c>
      <c r="Q31" s="163"/>
    </row>
    <row r="32" spans="1:17" ht="30" x14ac:dyDescent="0.25">
      <c r="A32" s="214"/>
      <c r="B32" s="110" t="s">
        <v>26</v>
      </c>
      <c r="C32" s="115" t="s">
        <v>62</v>
      </c>
      <c r="D32" s="109"/>
      <c r="E32" s="109"/>
      <c r="F32" s="110" t="s">
        <v>51</v>
      </c>
      <c r="G32" s="111" t="s">
        <v>60</v>
      </c>
      <c r="H32" s="159">
        <f>'[2]Расчет территор'!AB71</f>
        <v>1.0740000000000001</v>
      </c>
      <c r="I32" s="159">
        <v>0.12191</v>
      </c>
      <c r="J32" s="160">
        <f>'[2]Расчет территор'!V69</f>
        <v>147934.31</v>
      </c>
      <c r="K32" s="160">
        <f t="shared" si="0"/>
        <v>19369.237440275399</v>
      </c>
      <c r="L32" s="161">
        <f>'[2]Расчет территор'!H69</f>
        <v>6</v>
      </c>
      <c r="M32" s="160">
        <f t="shared" si="3"/>
        <v>116215.4246416524</v>
      </c>
      <c r="N32" s="162">
        <f>'[2]Приложение № 6'!H32</f>
        <v>1.9970995140000001</v>
      </c>
      <c r="O32" s="160"/>
      <c r="P32" s="160">
        <f t="shared" si="2"/>
        <v>232093.76807114764</v>
      </c>
      <c r="Q32" s="163"/>
    </row>
    <row r="33" spans="1:17" ht="60" x14ac:dyDescent="0.25">
      <c r="A33" s="214"/>
      <c r="B33" s="110" t="s">
        <v>26</v>
      </c>
      <c r="C33" s="115" t="s">
        <v>62</v>
      </c>
      <c r="D33" s="109"/>
      <c r="E33" s="109"/>
      <c r="F33" s="110" t="s">
        <v>29</v>
      </c>
      <c r="G33" s="31" t="s">
        <v>63</v>
      </c>
      <c r="H33" s="159">
        <f>'[2]Расчет территор'!AB74</f>
        <v>1.0087999999999999</v>
      </c>
      <c r="I33" s="159">
        <f>'[2]Приложение № 5'!I31</f>
        <v>0.13339999999999999</v>
      </c>
      <c r="J33" s="160">
        <f>'[2]Приложение № 3'!T31</f>
        <v>677705.6100000001</v>
      </c>
      <c r="K33" s="160">
        <f t="shared" si="0"/>
        <v>91201.500543691189</v>
      </c>
      <c r="L33" s="161">
        <f>'[2]Расчет территор'!H72</f>
        <v>3</v>
      </c>
      <c r="M33" s="160">
        <f t="shared" si="3"/>
        <v>273604.50163107354</v>
      </c>
      <c r="N33" s="162">
        <f>'[2]Приложение № 6'!H33</f>
        <v>0.57112054000000001</v>
      </c>
      <c r="O33" s="160"/>
      <c r="P33" s="160">
        <f t="shared" si="2"/>
        <v>156261.15071796961</v>
      </c>
      <c r="Q33" s="163"/>
    </row>
    <row r="34" spans="1:17" x14ac:dyDescent="0.25">
      <c r="A34" s="174" t="s">
        <v>369</v>
      </c>
      <c r="B34" s="110"/>
      <c r="C34" s="115"/>
      <c r="D34" s="109"/>
      <c r="E34" s="109"/>
      <c r="F34" s="110"/>
      <c r="G34" s="111"/>
      <c r="H34" s="159"/>
      <c r="I34" s="159"/>
      <c r="J34" s="160"/>
      <c r="K34" s="160"/>
      <c r="L34" s="161"/>
      <c r="M34" s="160">
        <f>SUM(M26:M33)</f>
        <v>35686827.813602187</v>
      </c>
      <c r="N34" s="162">
        <f>'[2]Приложение № 6'!H34</f>
        <v>0.64392333000000002</v>
      </c>
      <c r="O34" s="160">
        <f>'[2]Расчет территор'!Y75</f>
        <v>1524019</v>
      </c>
      <c r="P34" s="160">
        <f t="shared" si="2"/>
        <v>24503600.002871338</v>
      </c>
      <c r="Q34" s="163"/>
    </row>
    <row r="35" spans="1:17" ht="75" x14ac:dyDescent="0.25">
      <c r="A35" s="214" t="s">
        <v>68</v>
      </c>
      <c r="B35" s="109" t="s">
        <v>199</v>
      </c>
      <c r="C35" s="109" t="s">
        <v>298</v>
      </c>
      <c r="D35" s="109" t="s">
        <v>202</v>
      </c>
      <c r="E35" s="109" t="s">
        <v>215</v>
      </c>
      <c r="F35" s="110"/>
      <c r="G35" s="111" t="s">
        <v>213</v>
      </c>
      <c r="H35" s="159">
        <f>'[2]Расчет территор'!AB79</f>
        <v>1.0418000000000001</v>
      </c>
      <c r="I35" s="159">
        <v>1</v>
      </c>
      <c r="J35" s="160">
        <f>'[2]Расчет территор'!V77</f>
        <v>43.980000000000004</v>
      </c>
      <c r="K35" s="160">
        <f t="shared" si="0"/>
        <v>45.81836400000001</v>
      </c>
      <c r="L35" s="161">
        <f>'[2]Расчет территор'!H77</f>
        <v>17400</v>
      </c>
      <c r="M35" s="160">
        <f t="shared" si="3"/>
        <v>797239.5336000002</v>
      </c>
      <c r="N35" s="162">
        <f>'[2]Приложение № 6'!H35</f>
        <v>0.97533532499999998</v>
      </c>
      <c r="O35" s="160"/>
      <c r="P35" s="160">
        <f t="shared" si="2"/>
        <v>777575.87960660458</v>
      </c>
      <c r="Q35" s="163"/>
    </row>
    <row r="36" spans="1:17" ht="105" x14ac:dyDescent="0.25">
      <c r="A36" s="214"/>
      <c r="B36" s="109" t="s">
        <v>221</v>
      </c>
      <c r="C36" s="109" t="s">
        <v>223</v>
      </c>
      <c r="D36" s="109" t="s">
        <v>246</v>
      </c>
      <c r="E36" s="109" t="s">
        <v>225</v>
      </c>
      <c r="F36" s="110"/>
      <c r="G36" s="113" t="s">
        <v>244</v>
      </c>
      <c r="H36" s="159">
        <f>'[2]Расчет территор'!AB82</f>
        <v>1.0273000000000001</v>
      </c>
      <c r="I36" s="159">
        <v>1</v>
      </c>
      <c r="J36" s="160">
        <f>'[2]Расчет территор'!V80</f>
        <v>61.63</v>
      </c>
      <c r="K36" s="160">
        <f t="shared" si="0"/>
        <v>63.31249900000001</v>
      </c>
      <c r="L36" s="161">
        <f>'[2]Расчет территор'!H80</f>
        <v>45855</v>
      </c>
      <c r="M36" s="160">
        <f t="shared" si="3"/>
        <v>2903194.6416450003</v>
      </c>
      <c r="N36" s="162">
        <f>'[2]Приложение № 6'!H36</f>
        <v>0.82841854500000001</v>
      </c>
      <c r="O36" s="160"/>
      <c r="P36" s="160">
        <f t="shared" si="2"/>
        <v>2405060.2808833476</v>
      </c>
      <c r="Q36" s="163"/>
    </row>
    <row r="37" spans="1:17" ht="105" x14ac:dyDescent="0.25">
      <c r="A37" s="214"/>
      <c r="B37" s="109" t="s">
        <v>221</v>
      </c>
      <c r="C37" s="109" t="s">
        <v>223</v>
      </c>
      <c r="D37" s="109" t="s">
        <v>246</v>
      </c>
      <c r="E37" s="109" t="s">
        <v>230</v>
      </c>
      <c r="F37" s="110"/>
      <c r="G37" s="113" t="s">
        <v>247</v>
      </c>
      <c r="H37" s="159">
        <f>'[2]Расчет территор'!AB85</f>
        <v>1.028</v>
      </c>
      <c r="I37" s="159">
        <v>1</v>
      </c>
      <c r="J37" s="160">
        <f>'[2]Расчет территор'!V83</f>
        <v>61.63</v>
      </c>
      <c r="K37" s="160">
        <f t="shared" si="0"/>
        <v>63.355640000000001</v>
      </c>
      <c r="L37" s="161">
        <f>'[2]Расчет территор'!H83</f>
        <v>84005</v>
      </c>
      <c r="M37" s="160">
        <f t="shared" si="3"/>
        <v>5322190.5382000003</v>
      </c>
      <c r="N37" s="162">
        <f>'[2]Приложение № 6'!H37</f>
        <v>0.83602079799999995</v>
      </c>
      <c r="O37" s="160"/>
      <c r="P37" s="160">
        <f t="shared" si="2"/>
        <v>4449461.9808540139</v>
      </c>
      <c r="Q37" s="163"/>
    </row>
    <row r="38" spans="1:17" ht="30" x14ac:dyDescent="0.25">
      <c r="A38" s="214"/>
      <c r="B38" s="109" t="s">
        <v>72</v>
      </c>
      <c r="C38" s="115" t="s">
        <v>74</v>
      </c>
      <c r="D38" s="109"/>
      <c r="E38" s="109"/>
      <c r="F38" s="110" t="s">
        <v>51</v>
      </c>
      <c r="G38" s="31" t="s">
        <v>70</v>
      </c>
      <c r="H38" s="159">
        <f>'[2]Приложение № 5'!H35</f>
        <v>0.99780000000000002</v>
      </c>
      <c r="I38" s="159">
        <f>'[2]Приложение № 5'!I35</f>
        <v>9.7900000000000001E-2</v>
      </c>
      <c r="J38" s="160">
        <f>'[2]Приложение № 3'!T32</f>
        <v>151197.17550000001</v>
      </c>
      <c r="K38" s="160">
        <f t="shared" si="0"/>
        <v>14769.638633790812</v>
      </c>
      <c r="L38" s="161">
        <f>'[2]Расчет территор'!H86</f>
        <v>4</v>
      </c>
      <c r="M38" s="160">
        <f t="shared" si="3"/>
        <v>59078.554535163246</v>
      </c>
      <c r="N38" s="162">
        <f>'[2]Приложение № 6'!H38</f>
        <v>0.93526492699999997</v>
      </c>
      <c r="O38" s="160"/>
      <c r="P38" s="160">
        <f t="shared" si="2"/>
        <v>55254.099994594973</v>
      </c>
      <c r="Q38" s="163"/>
    </row>
    <row r="39" spans="1:17" ht="60" x14ac:dyDescent="0.25">
      <c r="A39" s="214"/>
      <c r="B39" s="109" t="s">
        <v>72</v>
      </c>
      <c r="C39" s="115" t="s">
        <v>74</v>
      </c>
      <c r="D39" s="109"/>
      <c r="E39" s="109"/>
      <c r="F39" s="110" t="s">
        <v>29</v>
      </c>
      <c r="G39" s="111" t="s">
        <v>75</v>
      </c>
      <c r="H39" s="159">
        <f>'[2]Расчет территор'!AB91</f>
        <v>1.0019</v>
      </c>
      <c r="I39" s="159">
        <f>'[2]Приложение № 5'!I36</f>
        <v>0.13639000000000001</v>
      </c>
      <c r="J39" s="160">
        <f>'[2]Расчет территор'!V89</f>
        <v>714057.86550000007</v>
      </c>
      <c r="K39" s="160">
        <f t="shared" si="0"/>
        <v>97575.393944868556</v>
      </c>
      <c r="L39" s="161">
        <f>'[2]Расчет территор'!H89</f>
        <v>19</v>
      </c>
      <c r="M39" s="160">
        <f t="shared" si="3"/>
        <v>1853932.4849525027</v>
      </c>
      <c r="N39" s="162">
        <f>'[2]Приложение № 6'!H39</f>
        <v>0.37444320399999997</v>
      </c>
      <c r="O39" s="160"/>
      <c r="P39" s="160">
        <f t="shared" si="2"/>
        <v>694192.41966529679</v>
      </c>
      <c r="Q39" s="163"/>
    </row>
    <row r="40" spans="1:17" ht="60" x14ac:dyDescent="0.25">
      <c r="A40" s="214"/>
      <c r="B40" s="109" t="s">
        <v>72</v>
      </c>
      <c r="C40" s="115" t="s">
        <v>74</v>
      </c>
      <c r="D40" s="109"/>
      <c r="E40" s="109"/>
      <c r="F40" s="110" t="s">
        <v>39</v>
      </c>
      <c r="G40" s="111" t="s">
        <v>78</v>
      </c>
      <c r="H40" s="159">
        <f>'[2]Расчет территор'!AB94</f>
        <v>1.0327</v>
      </c>
      <c r="I40" s="159">
        <v>1</v>
      </c>
      <c r="J40" s="160">
        <f>'[2]Расчет территор'!V92</f>
        <v>726441.82799999998</v>
      </c>
      <c r="K40" s="160">
        <f t="shared" si="0"/>
        <v>750196.47577559995</v>
      </c>
      <c r="L40" s="161">
        <f>'[2]Расчет территор'!H92</f>
        <v>2</v>
      </c>
      <c r="M40" s="160">
        <f t="shared" si="3"/>
        <v>1500392.9515511999</v>
      </c>
      <c r="N40" s="162">
        <f>'[2]Приложение № 6'!H40</f>
        <v>0.51757858400000001</v>
      </c>
      <c r="O40" s="160"/>
      <c r="P40" s="160">
        <f t="shared" si="2"/>
        <v>776571.25930745061</v>
      </c>
      <c r="Q40" s="163"/>
    </row>
    <row r="41" spans="1:17" ht="60" x14ac:dyDescent="0.25">
      <c r="A41" s="214"/>
      <c r="B41" s="110" t="s">
        <v>26</v>
      </c>
      <c r="C41" s="109" t="s">
        <v>82</v>
      </c>
      <c r="D41" s="109"/>
      <c r="E41" s="109"/>
      <c r="F41" s="110" t="s">
        <v>29</v>
      </c>
      <c r="G41" s="111" t="s">
        <v>80</v>
      </c>
      <c r="H41" s="159">
        <f>'[2]Расчет территор'!AB97</f>
        <v>1.0044999999999999</v>
      </c>
      <c r="I41" s="159">
        <v>0.13639000000000001</v>
      </c>
      <c r="J41" s="160">
        <f>'[2]Расчет территор'!V95</f>
        <v>680055.1100000001</v>
      </c>
      <c r="K41" s="160">
        <f t="shared" si="0"/>
        <v>93170.103676938073</v>
      </c>
      <c r="L41" s="161">
        <f>'[2]Расчет территор'!H95</f>
        <v>16</v>
      </c>
      <c r="M41" s="160">
        <f t="shared" si="3"/>
        <v>1490721.6588310092</v>
      </c>
      <c r="N41" s="162">
        <f>'[2]Приложение № 6'!H41</f>
        <v>0.595741046</v>
      </c>
      <c r="O41" s="160"/>
      <c r="P41" s="160">
        <f t="shared" si="2"/>
        <v>888084.08032684051</v>
      </c>
      <c r="Q41" s="163"/>
    </row>
    <row r="42" spans="1:17" x14ac:dyDescent="0.25">
      <c r="A42" s="174" t="s">
        <v>369</v>
      </c>
      <c r="B42" s="110"/>
      <c r="C42" s="109"/>
      <c r="D42" s="109"/>
      <c r="E42" s="109"/>
      <c r="F42" s="110"/>
      <c r="G42" s="111"/>
      <c r="H42" s="159"/>
      <c r="I42" s="159"/>
      <c r="J42" s="160"/>
      <c r="K42" s="160"/>
      <c r="L42" s="161"/>
      <c r="M42" s="160">
        <f>SUM(M35:M41)</f>
        <v>13926750.363314876</v>
      </c>
      <c r="N42" s="162">
        <f>'[2]Приложение № 6'!H42</f>
        <v>0.72135995399999997</v>
      </c>
      <c r="O42" s="160">
        <f>'[2]Расчет территор'!Y98</f>
        <v>4400</v>
      </c>
      <c r="P42" s="160">
        <f t="shared" si="2"/>
        <v>10050600.001450302</v>
      </c>
      <c r="Q42" s="163"/>
    </row>
    <row r="43" spans="1:17" ht="30" x14ac:dyDescent="0.25">
      <c r="A43" s="214" t="s">
        <v>83</v>
      </c>
      <c r="B43" s="109" t="s">
        <v>26</v>
      </c>
      <c r="C43" s="109" t="s">
        <v>86</v>
      </c>
      <c r="D43" s="109"/>
      <c r="E43" s="109"/>
      <c r="F43" s="110" t="s">
        <v>51</v>
      </c>
      <c r="G43" s="111" t="s">
        <v>84</v>
      </c>
      <c r="H43" s="159">
        <f>'[2]Расчет территор'!AB102</f>
        <v>1.0075000000000001</v>
      </c>
      <c r="I43" s="159">
        <v>0.20918</v>
      </c>
      <c r="J43" s="160">
        <f>'[2]Расчет территор'!V100</f>
        <v>164259.78</v>
      </c>
      <c r="K43" s="160">
        <f t="shared" si="0"/>
        <v>34617.559736253002</v>
      </c>
      <c r="L43" s="161">
        <f>'[2]Расчет территор'!H100</f>
        <v>400</v>
      </c>
      <c r="M43" s="160">
        <f t="shared" si="3"/>
        <v>13847023.894501202</v>
      </c>
      <c r="N43" s="162">
        <f>'[2]Приложение № 6'!H43</f>
        <v>0.32011824799999999</v>
      </c>
      <c r="O43" s="160"/>
      <c r="P43" s="160">
        <f t="shared" si="2"/>
        <v>4432685.0291218618</v>
      </c>
      <c r="Q43" s="163"/>
    </row>
    <row r="44" spans="1:17" ht="60" x14ac:dyDescent="0.25">
      <c r="A44" s="214"/>
      <c r="B44" s="109" t="s">
        <v>26</v>
      </c>
      <c r="C44" s="109" t="s">
        <v>86</v>
      </c>
      <c r="D44" s="109"/>
      <c r="E44" s="109"/>
      <c r="F44" s="110" t="s">
        <v>29</v>
      </c>
      <c r="G44" s="111" t="s">
        <v>87</v>
      </c>
      <c r="H44" s="159">
        <f>'[2]Расчет территор'!AB105</f>
        <v>1.0035000000000001</v>
      </c>
      <c r="I44" s="159">
        <v>0.16508</v>
      </c>
      <c r="J44" s="160">
        <f>'[2]Расчет территор'!V103</f>
        <v>703417.71000000008</v>
      </c>
      <c r="K44" s="160">
        <f t="shared" si="0"/>
        <v>116526.61625128382</v>
      </c>
      <c r="L44" s="161">
        <f>'[2]Расчет территор'!H103</f>
        <v>360</v>
      </c>
      <c r="M44" s="160">
        <f t="shared" si="3"/>
        <v>41949581.850462176</v>
      </c>
      <c r="N44" s="162">
        <f>'[2]Приложение № 6'!H44</f>
        <v>0.29791445550000001</v>
      </c>
      <c r="O44" s="160"/>
      <c r="P44" s="160">
        <f t="shared" si="2"/>
        <v>12497386.835433122</v>
      </c>
      <c r="Q44" s="163"/>
    </row>
    <row r="45" spans="1:17" ht="60" x14ac:dyDescent="0.25">
      <c r="A45" s="214"/>
      <c r="B45" s="109" t="s">
        <v>26</v>
      </c>
      <c r="C45" s="109" t="s">
        <v>86</v>
      </c>
      <c r="D45" s="109"/>
      <c r="E45" s="109"/>
      <c r="F45" s="109" t="s">
        <v>39</v>
      </c>
      <c r="G45" s="111" t="s">
        <v>89</v>
      </c>
      <c r="H45" s="159">
        <f>'[2]Расчет территор'!AB108</f>
        <v>1.0098</v>
      </c>
      <c r="I45" s="159">
        <v>1</v>
      </c>
      <c r="J45" s="160">
        <f>'[2]Расчет территор'!V106</f>
        <v>1052682.79</v>
      </c>
      <c r="K45" s="160">
        <f t="shared" si="0"/>
        <v>1062999.081342</v>
      </c>
      <c r="L45" s="161">
        <f>'[2]Расчет территор'!H106</f>
        <v>15</v>
      </c>
      <c r="M45" s="160">
        <f t="shared" si="3"/>
        <v>15944986.22013</v>
      </c>
      <c r="N45" s="162">
        <f>'[2]Приложение № 6'!H45</f>
        <v>0.28789600900000001</v>
      </c>
      <c r="O45" s="160"/>
      <c r="P45" s="160">
        <f t="shared" si="2"/>
        <v>4590497.896335423</v>
      </c>
      <c r="Q45" s="163"/>
    </row>
    <row r="46" spans="1:17" ht="45" x14ac:dyDescent="0.25">
      <c r="A46" s="214"/>
      <c r="B46" s="109" t="s">
        <v>26</v>
      </c>
      <c r="C46" s="109" t="s">
        <v>86</v>
      </c>
      <c r="D46" s="109"/>
      <c r="E46" s="109"/>
      <c r="F46" s="109" t="s">
        <v>93</v>
      </c>
      <c r="G46" s="111" t="s">
        <v>91</v>
      </c>
      <c r="H46" s="159">
        <f>'[2]Расчет территор'!AB111</f>
        <v>0.97109999999999996</v>
      </c>
      <c r="I46" s="159">
        <v>1</v>
      </c>
      <c r="J46" s="160">
        <f>'[2]Расчет территор'!V109</f>
        <v>1680599.0100000002</v>
      </c>
      <c r="K46" s="160">
        <f t="shared" si="0"/>
        <v>1632029.6986110001</v>
      </c>
      <c r="L46" s="161">
        <f>'[2]Расчет территор'!H109</f>
        <v>4</v>
      </c>
      <c r="M46" s="160">
        <f t="shared" si="3"/>
        <v>6528118.7944440003</v>
      </c>
      <c r="N46" s="162">
        <f>'[2]Приложение № 6'!H46</f>
        <v>0.25845198200000002</v>
      </c>
      <c r="O46" s="160"/>
      <c r="P46" s="160">
        <f t="shared" si="2"/>
        <v>1687205.2411555026</v>
      </c>
      <c r="Q46" s="163"/>
    </row>
    <row r="47" spans="1:17" x14ac:dyDescent="0.25">
      <c r="A47" s="174"/>
      <c r="B47" s="109"/>
      <c r="C47" s="109"/>
      <c r="D47" s="109"/>
      <c r="E47" s="109"/>
      <c r="F47" s="109"/>
      <c r="G47" s="111"/>
      <c r="H47" s="159"/>
      <c r="I47" s="159"/>
      <c r="J47" s="160"/>
      <c r="K47" s="160"/>
      <c r="L47" s="161"/>
      <c r="M47" s="160">
        <f>SUM(M43:M46)</f>
        <v>78269710.759537369</v>
      </c>
      <c r="N47" s="162">
        <f>'[2]Приложение № 6'!H47</f>
        <v>0.29651029470000001</v>
      </c>
      <c r="O47" s="160">
        <f>'[2]Расчет территор'!Y112</f>
        <v>2508625</v>
      </c>
      <c r="P47" s="160">
        <f t="shared" si="2"/>
        <v>25716400.003394186</v>
      </c>
      <c r="Q47" s="163"/>
    </row>
    <row r="48" spans="1:17" ht="75" x14ac:dyDescent="0.25">
      <c r="A48" s="214" t="s">
        <v>95</v>
      </c>
      <c r="B48" s="109" t="s">
        <v>199</v>
      </c>
      <c r="C48" s="109" t="s">
        <v>298</v>
      </c>
      <c r="D48" s="109" t="s">
        <v>202</v>
      </c>
      <c r="E48" s="109" t="s">
        <v>215</v>
      </c>
      <c r="F48" s="110"/>
      <c r="G48" s="111" t="s">
        <v>213</v>
      </c>
      <c r="H48" s="159">
        <f>'[2]Расчет территор'!AB116</f>
        <v>1.0382</v>
      </c>
      <c r="I48" s="159">
        <v>1</v>
      </c>
      <c r="J48" s="160">
        <f>'[2]Расчет территор'!V114</f>
        <v>43.980000000000004</v>
      </c>
      <c r="K48" s="160">
        <f t="shared" si="0"/>
        <v>45.660036000000005</v>
      </c>
      <c r="L48" s="161">
        <f>'[2]Расчет территор'!H114</f>
        <v>20844</v>
      </c>
      <c r="M48" s="160">
        <f t="shared" si="3"/>
        <v>951737.79038400005</v>
      </c>
      <c r="N48" s="162">
        <f>'[2]Приложение № 6'!H48</f>
        <v>0.89987001499999997</v>
      </c>
      <c r="O48" s="160"/>
      <c r="P48" s="160">
        <f t="shared" si="2"/>
        <v>856440.29970891692</v>
      </c>
      <c r="Q48" s="163"/>
    </row>
    <row r="49" spans="1:17" ht="105" x14ac:dyDescent="0.25">
      <c r="A49" s="214"/>
      <c r="B49" s="109" t="s">
        <v>221</v>
      </c>
      <c r="C49" s="109" t="s">
        <v>223</v>
      </c>
      <c r="D49" s="109" t="s">
        <v>240</v>
      </c>
      <c r="E49" s="109" t="s">
        <v>225</v>
      </c>
      <c r="F49" s="110"/>
      <c r="G49" s="111" t="s">
        <v>238</v>
      </c>
      <c r="H49" s="159">
        <f>'[2]Расчет территор'!AB119</f>
        <v>1.0062</v>
      </c>
      <c r="I49" s="159">
        <v>1</v>
      </c>
      <c r="J49" s="160">
        <f>'[2]Расчет территор'!V117</f>
        <v>61.63</v>
      </c>
      <c r="K49" s="160">
        <f t="shared" si="0"/>
        <v>62.012106000000003</v>
      </c>
      <c r="L49" s="161">
        <f>'[2]Расчет территор'!H117</f>
        <v>47936</v>
      </c>
      <c r="M49" s="160">
        <f t="shared" si="3"/>
        <v>2972612.3132160003</v>
      </c>
      <c r="N49" s="162">
        <f>'[2]Приложение № 6'!H49</f>
        <v>0.57656282400000003</v>
      </c>
      <c r="O49" s="160"/>
      <c r="P49" s="160">
        <f t="shared" si="2"/>
        <v>1713897.7499649897</v>
      </c>
      <c r="Q49" s="163"/>
    </row>
    <row r="50" spans="1:17" ht="105" x14ac:dyDescent="0.25">
      <c r="A50" s="214"/>
      <c r="B50" s="109" t="s">
        <v>221</v>
      </c>
      <c r="C50" s="109" t="s">
        <v>223</v>
      </c>
      <c r="D50" s="109" t="s">
        <v>240</v>
      </c>
      <c r="E50" s="109" t="s">
        <v>230</v>
      </c>
      <c r="F50" s="110"/>
      <c r="G50" s="111" t="s">
        <v>241</v>
      </c>
      <c r="H50" s="159">
        <f>'[2]Расчет территор'!AB122</f>
        <v>1.0303</v>
      </c>
      <c r="I50" s="159">
        <v>1</v>
      </c>
      <c r="J50" s="160">
        <f>'[2]Расчет территор'!V120</f>
        <v>61.63</v>
      </c>
      <c r="K50" s="160">
        <f t="shared" si="0"/>
        <v>63.497389000000005</v>
      </c>
      <c r="L50" s="161">
        <f>'[2]Расчет территор'!H120</f>
        <v>37116</v>
      </c>
      <c r="M50" s="160">
        <f t="shared" si="3"/>
        <v>2356769.0901240003</v>
      </c>
      <c r="N50" s="162">
        <f>'[2]Приложение № 6'!H50</f>
        <v>0.82519361300000005</v>
      </c>
      <c r="O50" s="160"/>
      <c r="P50" s="160">
        <f t="shared" si="2"/>
        <v>1944790.8004861465</v>
      </c>
      <c r="Q50" s="163"/>
    </row>
    <row r="51" spans="1:17" ht="105" x14ac:dyDescent="0.25">
      <c r="A51" s="214"/>
      <c r="B51" s="109" t="s">
        <v>221</v>
      </c>
      <c r="C51" s="109" t="s">
        <v>223</v>
      </c>
      <c r="D51" s="109" t="s">
        <v>252</v>
      </c>
      <c r="E51" s="109" t="s">
        <v>225</v>
      </c>
      <c r="F51" s="110"/>
      <c r="G51" s="116" t="s">
        <v>250</v>
      </c>
      <c r="H51" s="159">
        <f>'[2]Расчет территор'!AB125</f>
        <v>1.0096000000000001</v>
      </c>
      <c r="I51" s="159">
        <v>1</v>
      </c>
      <c r="J51" s="160">
        <f>'[2]Расчет территор'!V123</f>
        <v>61.63</v>
      </c>
      <c r="K51" s="160">
        <f t="shared" si="0"/>
        <v>62.221648000000009</v>
      </c>
      <c r="L51" s="161">
        <f>'[2]Расчет территор'!H123</f>
        <v>38274</v>
      </c>
      <c r="M51" s="160">
        <f t="shared" si="3"/>
        <v>2381471.3555520005</v>
      </c>
      <c r="N51" s="162">
        <f>'[2]Приложение № 6'!H51</f>
        <v>0.61247560099999998</v>
      </c>
      <c r="O51" s="160"/>
      <c r="P51" s="160">
        <f t="shared" si="2"/>
        <v>1458593.0997559961</v>
      </c>
      <c r="Q51" s="163"/>
    </row>
    <row r="52" spans="1:17" ht="105" x14ac:dyDescent="0.25">
      <c r="A52" s="214"/>
      <c r="B52" s="109" t="s">
        <v>221</v>
      </c>
      <c r="C52" s="109" t="s">
        <v>223</v>
      </c>
      <c r="D52" s="109" t="s">
        <v>252</v>
      </c>
      <c r="E52" s="109" t="s">
        <v>230</v>
      </c>
      <c r="F52" s="110"/>
      <c r="G52" s="117" t="s">
        <v>254</v>
      </c>
      <c r="H52" s="159">
        <f>'[2]Расчет территор'!AB128</f>
        <v>1.0214000000000001</v>
      </c>
      <c r="I52" s="159">
        <v>1</v>
      </c>
      <c r="J52" s="160">
        <f>'[2]Расчет территор'!V126</f>
        <v>61.63</v>
      </c>
      <c r="K52" s="160">
        <f t="shared" si="0"/>
        <v>62.948882000000005</v>
      </c>
      <c r="L52" s="161">
        <f>'[2]Расчет территор'!H126</f>
        <v>21688</v>
      </c>
      <c r="M52" s="160">
        <f t="shared" si="3"/>
        <v>1365235.3528160001</v>
      </c>
      <c r="N52" s="162">
        <f>'[2]Приложение № 6'!H52</f>
        <v>0.73460586699999997</v>
      </c>
      <c r="O52" s="160"/>
      <c r="P52" s="160">
        <f t="shared" si="2"/>
        <v>1002909.9000144486</v>
      </c>
      <c r="Q52" s="163"/>
    </row>
    <row r="53" spans="1:17" ht="60" x14ac:dyDescent="0.25">
      <c r="A53" s="214"/>
      <c r="B53" s="110" t="s">
        <v>26</v>
      </c>
      <c r="C53" s="110" t="s">
        <v>98</v>
      </c>
      <c r="D53" s="110"/>
      <c r="E53" s="110"/>
      <c r="F53" s="110" t="s">
        <v>29</v>
      </c>
      <c r="G53" s="111" t="s">
        <v>96</v>
      </c>
      <c r="H53" s="159">
        <f>'[2]Расчет территор'!AB131</f>
        <v>1.0004</v>
      </c>
      <c r="I53" s="159">
        <v>0.14990999999999999</v>
      </c>
      <c r="J53" s="160">
        <f>'[2]Расчет территор'!V129</f>
        <v>690865.67</v>
      </c>
      <c r="K53" s="160">
        <f t="shared" si="0"/>
        <v>103609.09965873587</v>
      </c>
      <c r="L53" s="161">
        <f>'[2]Расчет территор'!H129</f>
        <v>13</v>
      </c>
      <c r="M53" s="160">
        <f t="shared" si="3"/>
        <v>1346918.2955635663</v>
      </c>
      <c r="N53" s="162">
        <f>'[2]Приложение № 6'!H53</f>
        <v>0.32094652800000001</v>
      </c>
      <c r="O53" s="160"/>
      <c r="P53" s="160">
        <f t="shared" si="2"/>
        <v>432288.75046080438</v>
      </c>
      <c r="Q53" s="163"/>
    </row>
    <row r="54" spans="1:17" ht="60" x14ac:dyDescent="0.25">
      <c r="A54" s="214"/>
      <c r="B54" s="110" t="s">
        <v>26</v>
      </c>
      <c r="C54" s="110" t="s">
        <v>98</v>
      </c>
      <c r="D54" s="110"/>
      <c r="E54" s="110"/>
      <c r="F54" s="110" t="s">
        <v>39</v>
      </c>
      <c r="G54" s="111" t="s">
        <v>99</v>
      </c>
      <c r="H54" s="159">
        <f>'[2]Расчет территор'!AB134</f>
        <v>0.99780000000000002</v>
      </c>
      <c r="I54" s="159">
        <v>1</v>
      </c>
      <c r="J54" s="160">
        <f>'[2]Расчет территор'!V132</f>
        <v>726197.04999999993</v>
      </c>
      <c r="K54" s="160">
        <f t="shared" si="0"/>
        <v>724599.41648999997</v>
      </c>
      <c r="L54" s="161">
        <f>'[2]Расчет территор'!H132</f>
        <v>5</v>
      </c>
      <c r="M54" s="160">
        <f t="shared" si="3"/>
        <v>3622997.0824499996</v>
      </c>
      <c r="N54" s="162">
        <f>'[2]Приложение № 6'!H54</f>
        <v>0.178836619</v>
      </c>
      <c r="O54" s="160"/>
      <c r="P54" s="160">
        <f t="shared" si="2"/>
        <v>647924.54887222219</v>
      </c>
      <c r="Q54" s="163"/>
    </row>
    <row r="55" spans="1:17" ht="60" x14ac:dyDescent="0.25">
      <c r="A55" s="214"/>
      <c r="B55" s="110" t="s">
        <v>26</v>
      </c>
      <c r="C55" s="110" t="s">
        <v>104</v>
      </c>
      <c r="D55" s="110"/>
      <c r="E55" s="110"/>
      <c r="F55" s="110" t="s">
        <v>29</v>
      </c>
      <c r="G55" s="111" t="s">
        <v>102</v>
      </c>
      <c r="H55" s="159">
        <f>'[2]Расчет территор'!AB137</f>
        <v>1.0013000000000001</v>
      </c>
      <c r="I55" s="159">
        <f>'[2]Приложение № 5'!I50</f>
        <v>0.14169000000000001</v>
      </c>
      <c r="J55" s="160">
        <f>'[2]Расчет территор'!V135</f>
        <v>684248.48</v>
      </c>
      <c r="K55" s="160">
        <f t="shared" si="0"/>
        <v>97077.203648470575</v>
      </c>
      <c r="L55" s="161">
        <f>'[2]Расчет территор'!H135</f>
        <v>24</v>
      </c>
      <c r="M55" s="160">
        <f t="shared" si="3"/>
        <v>2329852.8875632938</v>
      </c>
      <c r="N55" s="162">
        <f>'[2]Приложение № 6'!H55</f>
        <v>0.35755298299999999</v>
      </c>
      <c r="O55" s="160"/>
      <c r="P55" s="160">
        <f t="shared" si="2"/>
        <v>833045.84989941923</v>
      </c>
      <c r="Q55" s="163"/>
    </row>
    <row r="56" spans="1:17" ht="60" x14ac:dyDescent="0.25">
      <c r="A56" s="214"/>
      <c r="B56" s="110" t="s">
        <v>26</v>
      </c>
      <c r="C56" s="110" t="s">
        <v>104</v>
      </c>
      <c r="D56" s="110"/>
      <c r="E56" s="110"/>
      <c r="F56" s="110" t="s">
        <v>39</v>
      </c>
      <c r="G56" s="111" t="s">
        <v>105</v>
      </c>
      <c r="H56" s="159">
        <f>'[2]Расчет территор'!AB140</f>
        <v>0.99199999999999999</v>
      </c>
      <c r="I56" s="159">
        <v>1</v>
      </c>
      <c r="J56" s="160">
        <f>'[2]Расчет территор'!V138</f>
        <v>807752.4</v>
      </c>
      <c r="K56" s="160">
        <f t="shared" si="0"/>
        <v>801290.38080000004</v>
      </c>
      <c r="L56" s="161">
        <f>'[2]Расчет территор'!H138</f>
        <v>10</v>
      </c>
      <c r="M56" s="160">
        <f t="shared" si="3"/>
        <v>8012903.8080000002</v>
      </c>
      <c r="N56" s="162">
        <f>'[2]Приложение № 6'!H56</f>
        <v>0.15994314100000001</v>
      </c>
      <c r="O56" s="160"/>
      <c r="P56" s="160">
        <f t="shared" si="2"/>
        <v>1281609.0035823809</v>
      </c>
      <c r="Q56" s="163"/>
    </row>
    <row r="57" spans="1:17" x14ac:dyDescent="0.25">
      <c r="A57" s="174" t="s">
        <v>369</v>
      </c>
      <c r="B57" s="110"/>
      <c r="C57" s="110"/>
      <c r="D57" s="110"/>
      <c r="E57" s="110"/>
      <c r="F57" s="110"/>
      <c r="G57" s="111"/>
      <c r="H57" s="159"/>
      <c r="I57" s="159"/>
      <c r="J57" s="160"/>
      <c r="K57" s="160"/>
      <c r="L57" s="161"/>
      <c r="M57" s="160">
        <f>SUM(M48:M56)</f>
        <v>25340497.975668862</v>
      </c>
      <c r="N57" s="162">
        <f>'[2]Приложение № 6'!H57</f>
        <v>0.401393059</v>
      </c>
      <c r="O57" s="160">
        <f>'[2]Расчет территор'!Y141</f>
        <v>59200</v>
      </c>
      <c r="P57" s="160">
        <f t="shared" si="2"/>
        <v>10230699.999037033</v>
      </c>
      <c r="Q57" s="163"/>
    </row>
    <row r="58" spans="1:17" ht="75" x14ac:dyDescent="0.25">
      <c r="A58" s="214" t="s">
        <v>107</v>
      </c>
      <c r="B58" s="109" t="s">
        <v>199</v>
      </c>
      <c r="C58" s="109" t="s">
        <v>298</v>
      </c>
      <c r="D58" s="109" t="s">
        <v>202</v>
      </c>
      <c r="E58" s="109" t="s">
        <v>215</v>
      </c>
      <c r="F58" s="110"/>
      <c r="G58" s="111" t="s">
        <v>213</v>
      </c>
      <c r="H58" s="159">
        <f>'[2]Расчет территор'!AB145</f>
        <v>1.0375000000000001</v>
      </c>
      <c r="I58" s="159">
        <v>1</v>
      </c>
      <c r="J58" s="160">
        <f>'[2]Расчет территор'!V143</f>
        <v>43.980000000000004</v>
      </c>
      <c r="K58" s="160">
        <f>J58*H58*I58</f>
        <v>45.629250000000006</v>
      </c>
      <c r="L58" s="161">
        <f>'[2]Расчет территор'!H143</f>
        <v>22230</v>
      </c>
      <c r="M58" s="160">
        <f t="shared" si="3"/>
        <v>1014338.2275000002</v>
      </c>
      <c r="N58" s="162">
        <f>'[2]Приложение № 6'!H58</f>
        <v>0.803629064</v>
      </c>
      <c r="O58" s="160"/>
      <c r="P58" s="160">
        <f t="shared" si="2"/>
        <v>815151.68034524424</v>
      </c>
      <c r="Q58" s="163"/>
    </row>
    <row r="59" spans="1:17" ht="105" x14ac:dyDescent="0.25">
      <c r="A59" s="214"/>
      <c r="B59" s="109" t="s">
        <v>221</v>
      </c>
      <c r="C59" s="109" t="s">
        <v>223</v>
      </c>
      <c r="D59" s="109" t="s">
        <v>252</v>
      </c>
      <c r="E59" s="109" t="s">
        <v>225</v>
      </c>
      <c r="F59" s="110"/>
      <c r="G59" s="116" t="s">
        <v>250</v>
      </c>
      <c r="H59" s="159">
        <f>'[2]Расчет территор'!AB148</f>
        <v>1.0226999999999999</v>
      </c>
      <c r="I59" s="159">
        <v>1</v>
      </c>
      <c r="J59" s="160">
        <f>'[2]Расчет территор'!V146</f>
        <v>61.63</v>
      </c>
      <c r="K59" s="160">
        <f t="shared" ref="K59:K65" si="4">J59*H59*I59</f>
        <v>63.029001000000001</v>
      </c>
      <c r="L59" s="161">
        <f>'[2]Расчет территор'!H146</f>
        <v>68994</v>
      </c>
      <c r="M59" s="160">
        <f t="shared" si="3"/>
        <v>4348622.894994</v>
      </c>
      <c r="N59" s="162">
        <f>'[2]Приложение № 6'!H59</f>
        <v>0.67271966999999999</v>
      </c>
      <c r="O59" s="160"/>
      <c r="P59" s="160">
        <f t="shared" si="2"/>
        <v>2925404.1588748083</v>
      </c>
      <c r="Q59" s="163"/>
    </row>
    <row r="60" spans="1:17" ht="105" x14ac:dyDescent="0.25">
      <c r="A60" s="214"/>
      <c r="B60" s="109" t="s">
        <v>221</v>
      </c>
      <c r="C60" s="109" t="s">
        <v>223</v>
      </c>
      <c r="D60" s="109" t="s">
        <v>252</v>
      </c>
      <c r="E60" s="109" t="s">
        <v>230</v>
      </c>
      <c r="F60" s="110"/>
      <c r="G60" s="117" t="s">
        <v>254</v>
      </c>
      <c r="H60" s="159">
        <f>'[2]Расчет территор'!AB151</f>
        <v>1.0368999999999999</v>
      </c>
      <c r="I60" s="159">
        <v>1</v>
      </c>
      <c r="J60" s="160">
        <f>'[2]Расчет территор'!V149</f>
        <v>61.63</v>
      </c>
      <c r="K60" s="160">
        <f t="shared" si="4"/>
        <v>63.904147000000002</v>
      </c>
      <c r="L60" s="161">
        <f>'[2]Расчет территор'!H149</f>
        <v>73232</v>
      </c>
      <c r="M60" s="160">
        <f t="shared" si="3"/>
        <v>4679828.4931040006</v>
      </c>
      <c r="N60" s="162">
        <f>'[2]Приложение № 6'!H60</f>
        <v>0.802316582</v>
      </c>
      <c r="O60" s="160"/>
      <c r="P60" s="160">
        <f t="shared" si="2"/>
        <v>3754704.0009334125</v>
      </c>
      <c r="Q60" s="163"/>
    </row>
    <row r="61" spans="1:17" ht="30" x14ac:dyDescent="0.25">
      <c r="A61" s="214"/>
      <c r="B61" s="110" t="s">
        <v>26</v>
      </c>
      <c r="C61" s="110" t="s">
        <v>299</v>
      </c>
      <c r="D61" s="109"/>
      <c r="E61" s="109"/>
      <c r="F61" s="110" t="s">
        <v>51</v>
      </c>
      <c r="G61" s="111" t="s">
        <v>108</v>
      </c>
      <c r="H61" s="159">
        <f>'[2]Расчет территор'!AB154</f>
        <v>1.0065999999999999</v>
      </c>
      <c r="I61" s="159">
        <v>0.38452999999999998</v>
      </c>
      <c r="J61" s="160">
        <f>'[2]Расчет территор'!V152</f>
        <v>211056.73</v>
      </c>
      <c r="K61" s="160">
        <f t="shared" si="4"/>
        <v>81693.284839853543</v>
      </c>
      <c r="L61" s="161" t="str">
        <f>'[2]Расчет территор'!H152</f>
        <v>8,00</v>
      </c>
      <c r="M61" s="160">
        <f t="shared" si="3"/>
        <v>653546.27871882834</v>
      </c>
      <c r="N61" s="162">
        <f>'[2]Приложение № 6'!H61</f>
        <v>0.21981341600000001</v>
      </c>
      <c r="O61" s="160"/>
      <c r="P61" s="160">
        <f t="shared" si="2"/>
        <v>143658.24003927378</v>
      </c>
      <c r="Q61" s="163"/>
    </row>
    <row r="62" spans="1:17" ht="60" x14ac:dyDescent="0.25">
      <c r="A62" s="214"/>
      <c r="B62" s="110" t="s">
        <v>26</v>
      </c>
      <c r="C62" s="110" t="s">
        <v>299</v>
      </c>
      <c r="D62" s="109"/>
      <c r="E62" s="109"/>
      <c r="F62" s="110" t="s">
        <v>29</v>
      </c>
      <c r="G62" s="111" t="s">
        <v>111</v>
      </c>
      <c r="H62" s="159">
        <f>'[2]Расчет территор'!AB157</f>
        <v>1.0037</v>
      </c>
      <c r="I62" s="159">
        <v>0.27429999999999999</v>
      </c>
      <c r="J62" s="160">
        <f>'[2]Расчет территор'!V155</f>
        <v>689469.31299999997</v>
      </c>
      <c r="K62" s="160">
        <f t="shared" si="4"/>
        <v>189821.18185635682</v>
      </c>
      <c r="L62" s="161">
        <f>'[2]Расчет территор'!H155</f>
        <v>19</v>
      </c>
      <c r="M62" s="160">
        <f t="shared" si="3"/>
        <v>3606602.4552707798</v>
      </c>
      <c r="N62" s="162">
        <f>'[2]Приложение № 6'!H62</f>
        <v>0.23054287000000001</v>
      </c>
      <c r="O62" s="160"/>
      <c r="P62" s="160">
        <f t="shared" si="2"/>
        <v>831476.48098717222</v>
      </c>
      <c r="Q62" s="163"/>
    </row>
    <row r="63" spans="1:17" ht="60" x14ac:dyDescent="0.25">
      <c r="A63" s="214"/>
      <c r="B63" s="110" t="s">
        <v>26</v>
      </c>
      <c r="C63" s="110" t="s">
        <v>299</v>
      </c>
      <c r="D63" s="109"/>
      <c r="E63" s="109"/>
      <c r="F63" s="109" t="s">
        <v>39</v>
      </c>
      <c r="G63" s="111" t="s">
        <v>113</v>
      </c>
      <c r="H63" s="159">
        <f>'[2]Расчет территор'!AB160</f>
        <v>0.99790000000000001</v>
      </c>
      <c r="I63" s="159">
        <v>1</v>
      </c>
      <c r="J63" s="160">
        <f>'[2]Расчет территор'!V158</f>
        <v>1043385.25</v>
      </c>
      <c r="K63" s="160">
        <f t="shared" si="4"/>
        <v>1041194.140975</v>
      </c>
      <c r="L63" s="161" t="str">
        <f>'[2]Расчет территор'!H158</f>
        <v>3,00</v>
      </c>
      <c r="M63" s="160">
        <f t="shared" si="3"/>
        <v>3123582.4229250001</v>
      </c>
      <c r="N63" s="162">
        <f>'[2]Приложение № 6'!H63</f>
        <v>0.214975419</v>
      </c>
      <c r="O63" s="160"/>
      <c r="P63" s="160">
        <f t="shared" si="2"/>
        <v>671493.44014933705</v>
      </c>
      <c r="Q63" s="163"/>
    </row>
    <row r="64" spans="1:17" ht="60" x14ac:dyDescent="0.25">
      <c r="A64" s="214"/>
      <c r="B64" s="110" t="s">
        <v>26</v>
      </c>
      <c r="C64" s="110" t="s">
        <v>117</v>
      </c>
      <c r="D64" s="110"/>
      <c r="E64" s="110"/>
      <c r="F64" s="110" t="s">
        <v>29</v>
      </c>
      <c r="G64" s="111" t="s">
        <v>115</v>
      </c>
      <c r="H64" s="159">
        <f>'[2]Расчет территор'!AB163</f>
        <v>0.998</v>
      </c>
      <c r="I64" s="159">
        <v>0.21514</v>
      </c>
      <c r="J64" s="160">
        <f>'[2]Расчет территор'!V161</f>
        <v>748285.16</v>
      </c>
      <c r="K64" s="160">
        <f t="shared" si="4"/>
        <v>160664.09718375519</v>
      </c>
      <c r="L64" s="161" t="str">
        <f>'[2]Расчет территор'!H161</f>
        <v>24,00</v>
      </c>
      <c r="M64" s="160">
        <f t="shared" si="3"/>
        <v>3855938.3324101246</v>
      </c>
      <c r="N64" s="162">
        <f>'[2]Приложение № 6'!H64</f>
        <v>0.24865800199999999</v>
      </c>
      <c r="O64" s="160"/>
      <c r="P64" s="160">
        <f t="shared" si="2"/>
        <v>958809.92157231341</v>
      </c>
      <c r="Q64" s="163"/>
    </row>
    <row r="65" spans="1:17" ht="60" x14ac:dyDescent="0.25">
      <c r="A65" s="214"/>
      <c r="B65" s="110" t="s">
        <v>26</v>
      </c>
      <c r="C65" s="110" t="s">
        <v>117</v>
      </c>
      <c r="D65" s="110"/>
      <c r="E65" s="110"/>
      <c r="F65" s="109" t="s">
        <v>39</v>
      </c>
      <c r="G65" s="111" t="s">
        <v>118</v>
      </c>
      <c r="H65" s="159">
        <f>'[2]Расчет территор'!AB166</f>
        <v>0.98440000000000005</v>
      </c>
      <c r="I65" s="159">
        <v>1</v>
      </c>
      <c r="J65" s="160">
        <f>'[2]Расчет территор'!V164</f>
        <v>840024.25</v>
      </c>
      <c r="K65" s="160">
        <f t="shared" si="4"/>
        <v>826919.87170000002</v>
      </c>
      <c r="L65" s="161" t="str">
        <f>'[2]Расчет территор'!H164</f>
        <v>4,00</v>
      </c>
      <c r="M65" s="160">
        <f t="shared" si="3"/>
        <v>3307679.4868000001</v>
      </c>
      <c r="N65" s="162">
        <f>'[2]Приложение № 6'!H65</f>
        <v>0.23657131300000001</v>
      </c>
      <c r="O65" s="160"/>
      <c r="P65" s="160">
        <f t="shared" si="2"/>
        <v>782502.07917544222</v>
      </c>
      <c r="Q65" s="163"/>
    </row>
    <row r="66" spans="1:17" x14ac:dyDescent="0.25">
      <c r="A66" s="174" t="s">
        <v>369</v>
      </c>
      <c r="B66" s="110"/>
      <c r="C66" s="110"/>
      <c r="D66" s="110"/>
      <c r="E66" s="110"/>
      <c r="F66" s="109"/>
      <c r="G66" s="111"/>
      <c r="H66" s="159"/>
      <c r="I66" s="159"/>
      <c r="J66" s="160"/>
      <c r="K66" s="160"/>
      <c r="L66" s="161"/>
      <c r="M66" s="160">
        <f>SUM(M58:M65)</f>
        <v>24590138.591722734</v>
      </c>
      <c r="N66" s="162">
        <f>'[2]Приложение № 6'!H66</f>
        <v>0.44258392279999997</v>
      </c>
      <c r="O66" s="160">
        <f>'[2]Расчет территор'!Y167</f>
        <v>492700</v>
      </c>
      <c r="P66" s="160">
        <f t="shared" si="2"/>
        <v>11375900.000120314</v>
      </c>
      <c r="Q66" s="163"/>
    </row>
    <row r="67" spans="1:17" ht="75" x14ac:dyDescent="0.25">
      <c r="A67" s="214" t="s">
        <v>300</v>
      </c>
      <c r="B67" s="109" t="s">
        <v>199</v>
      </c>
      <c r="C67" s="109" t="s">
        <v>298</v>
      </c>
      <c r="D67" s="109" t="s">
        <v>202</v>
      </c>
      <c r="E67" s="109" t="s">
        <v>215</v>
      </c>
      <c r="F67" s="110"/>
      <c r="G67" s="111" t="s">
        <v>213</v>
      </c>
      <c r="H67" s="159">
        <f>'[2]Расчет территор'!AB171</f>
        <v>1.1257999999999999</v>
      </c>
      <c r="I67" s="159">
        <v>1</v>
      </c>
      <c r="J67" s="160">
        <f>'[2]Расчет территор'!V169</f>
        <v>43.980000000000004</v>
      </c>
      <c r="K67" s="160">
        <f t="shared" si="0"/>
        <v>49.512684</v>
      </c>
      <c r="L67" s="161">
        <f>'[2]Расчет территор'!H169</f>
        <v>19684</v>
      </c>
      <c r="M67" s="160">
        <f>K67*L67</f>
        <v>974607.67185599997</v>
      </c>
      <c r="N67" s="162">
        <f>'[2]Приложение № 6'!H67</f>
        <v>1.2663156609999999</v>
      </c>
      <c r="O67" s="160"/>
      <c r="P67" s="160">
        <f t="shared" si="2"/>
        <v>1234160.9582020016</v>
      </c>
      <c r="Q67" s="163"/>
    </row>
    <row r="68" spans="1:17" ht="105" x14ac:dyDescent="0.25">
      <c r="A68" s="214"/>
      <c r="B68" s="109" t="s">
        <v>221</v>
      </c>
      <c r="C68" s="109" t="s">
        <v>223</v>
      </c>
      <c r="D68" s="109" t="s">
        <v>234</v>
      </c>
      <c r="E68" s="109" t="s">
        <v>225</v>
      </c>
      <c r="F68" s="110"/>
      <c r="G68" s="113" t="s">
        <v>244</v>
      </c>
      <c r="H68" s="159">
        <f>'[2]Расчет территор'!AB174</f>
        <v>1.0746</v>
      </c>
      <c r="I68" s="159">
        <v>1</v>
      </c>
      <c r="J68" s="160">
        <f>'[2]Расчет территор'!V172</f>
        <v>61.63</v>
      </c>
      <c r="K68" s="160">
        <f t="shared" si="0"/>
        <v>66.227598</v>
      </c>
      <c r="L68" s="161">
        <f>'[2]Расчет территор'!H172</f>
        <v>26182</v>
      </c>
      <c r="M68" s="160">
        <f t="shared" ref="M68:M73" si="5">K68*L68</f>
        <v>1733970.9708360001</v>
      </c>
      <c r="N68" s="162">
        <f>'[2]Приложение № 6'!H68</f>
        <v>0.93217913699999999</v>
      </c>
      <c r="O68" s="160"/>
      <c r="P68" s="160">
        <f t="shared" si="2"/>
        <v>1616371.5631769546</v>
      </c>
      <c r="Q68" s="163"/>
    </row>
    <row r="69" spans="1:17" ht="105" x14ac:dyDescent="0.25">
      <c r="A69" s="214"/>
      <c r="B69" s="109" t="s">
        <v>221</v>
      </c>
      <c r="C69" s="109" t="s">
        <v>223</v>
      </c>
      <c r="D69" s="109" t="s">
        <v>234</v>
      </c>
      <c r="E69" s="109" t="s">
        <v>230</v>
      </c>
      <c r="F69" s="110"/>
      <c r="G69" s="113" t="s">
        <v>247</v>
      </c>
      <c r="H69" s="159">
        <f>'[2]Расчет территор'!AB177</f>
        <v>1.1097999999999999</v>
      </c>
      <c r="I69" s="159">
        <v>1</v>
      </c>
      <c r="J69" s="160">
        <f>'[2]Расчет территор'!V175</f>
        <v>61.63</v>
      </c>
      <c r="K69" s="160">
        <f t="shared" si="0"/>
        <v>68.396974</v>
      </c>
      <c r="L69" s="161">
        <f>'[2]Расчет территор'!H175</f>
        <v>30360</v>
      </c>
      <c r="M69" s="160">
        <f t="shared" si="5"/>
        <v>2076532.1306400001</v>
      </c>
      <c r="N69" s="162">
        <f>'[2]Приложение № 6'!H69</f>
        <v>1.166896717</v>
      </c>
      <c r="O69" s="160"/>
      <c r="P69" s="160">
        <f t="shared" si="2"/>
        <v>2423098.5259888312</v>
      </c>
      <c r="Q69" s="163"/>
    </row>
    <row r="70" spans="1:17" ht="105" x14ac:dyDescent="0.25">
      <c r="A70" s="214"/>
      <c r="B70" s="109" t="s">
        <v>221</v>
      </c>
      <c r="C70" s="109" t="s">
        <v>223</v>
      </c>
      <c r="D70" s="109" t="s">
        <v>240</v>
      </c>
      <c r="E70" s="109" t="s">
        <v>225</v>
      </c>
      <c r="F70" s="110"/>
      <c r="G70" s="111" t="s">
        <v>238</v>
      </c>
      <c r="H70" s="159">
        <f>'[2]Расчет территор'!AB180</f>
        <v>1.0689</v>
      </c>
      <c r="I70" s="159">
        <v>1</v>
      </c>
      <c r="J70" s="160">
        <f>'[2]Расчет территор'!V178</f>
        <v>61.63</v>
      </c>
      <c r="K70" s="160">
        <f t="shared" si="0"/>
        <v>65.876306999999997</v>
      </c>
      <c r="L70" s="161">
        <f>'[2]Расчет территор'!H178</f>
        <v>30474</v>
      </c>
      <c r="M70" s="160">
        <f t="shared" si="5"/>
        <v>2007514.5795179999</v>
      </c>
      <c r="N70" s="162">
        <f>'[2]Приложение № 6'!H70</f>
        <v>0.89308874400000005</v>
      </c>
      <c r="O70" s="160"/>
      <c r="P70" s="160">
        <f t="shared" si="2"/>
        <v>1792888.6743834186</v>
      </c>
      <c r="Q70" s="163"/>
    </row>
    <row r="71" spans="1:17" ht="105" x14ac:dyDescent="0.25">
      <c r="A71" s="214"/>
      <c r="B71" s="109" t="s">
        <v>221</v>
      </c>
      <c r="C71" s="109" t="s">
        <v>223</v>
      </c>
      <c r="D71" s="109" t="s">
        <v>240</v>
      </c>
      <c r="E71" s="109" t="s">
        <v>230</v>
      </c>
      <c r="F71" s="110"/>
      <c r="G71" s="111" t="s">
        <v>241</v>
      </c>
      <c r="H71" s="159">
        <f>'[2]Расчет территор'!AB183</f>
        <v>1.1088</v>
      </c>
      <c r="I71" s="159">
        <v>1</v>
      </c>
      <c r="J71" s="160">
        <f>'[2]Расчет территор'!V181</f>
        <v>61.63</v>
      </c>
      <c r="K71" s="160">
        <f t="shared" si="0"/>
        <v>68.335344000000006</v>
      </c>
      <c r="L71" s="161">
        <f>'[2]Расчет территор'!H181</f>
        <v>76680</v>
      </c>
      <c r="M71" s="160">
        <f t="shared" si="5"/>
        <v>5239954.1779200006</v>
      </c>
      <c r="N71" s="162">
        <f>'[2]Приложение № 6'!H71</f>
        <v>1.160662216</v>
      </c>
      <c r="O71" s="160"/>
      <c r="P71" s="160">
        <f t="shared" si="2"/>
        <v>6081816.8278830862</v>
      </c>
      <c r="Q71" s="163"/>
    </row>
    <row r="72" spans="1:17" ht="30" x14ac:dyDescent="0.25">
      <c r="A72" s="214"/>
      <c r="B72" s="110" t="s">
        <v>26</v>
      </c>
      <c r="C72" s="115" t="s">
        <v>50</v>
      </c>
      <c r="D72" s="109"/>
      <c r="E72" s="109"/>
      <c r="F72" s="110" t="s">
        <v>51</v>
      </c>
      <c r="G72" s="111" t="s">
        <v>48</v>
      </c>
      <c r="H72" s="159">
        <f>'[2]Расчет территор'!AB186</f>
        <v>1.0114000000000001</v>
      </c>
      <c r="I72" s="159">
        <v>6.8339999999999998E-2</v>
      </c>
      <c r="J72" s="160">
        <f>'[2]Расчет территор'!V184</f>
        <v>139428</v>
      </c>
      <c r="K72" s="160">
        <f t="shared" si="0"/>
        <v>9637.1345285280004</v>
      </c>
      <c r="L72" s="161">
        <f>'[2]Расчет территор'!H184</f>
        <v>20</v>
      </c>
      <c r="M72" s="160">
        <f t="shared" si="5"/>
        <v>192742.69057055999</v>
      </c>
      <c r="N72" s="162">
        <f>'[2]Приложение № 6'!H72</f>
        <v>1.5213165191</v>
      </c>
      <c r="O72" s="160"/>
      <c r="P72" s="160">
        <f t="shared" si="2"/>
        <v>293222.63910077274</v>
      </c>
      <c r="Q72" s="163"/>
    </row>
    <row r="73" spans="1:17" ht="60" x14ac:dyDescent="0.25">
      <c r="A73" s="214"/>
      <c r="B73" s="110" t="s">
        <v>26</v>
      </c>
      <c r="C73" s="110" t="s">
        <v>104</v>
      </c>
      <c r="D73" s="110"/>
      <c r="E73" s="110"/>
      <c r="F73" s="110" t="s">
        <v>29</v>
      </c>
      <c r="G73" s="111" t="s">
        <v>102</v>
      </c>
      <c r="H73" s="159">
        <f>'[2]Расчет территор'!AB189</f>
        <v>1.0032000000000001</v>
      </c>
      <c r="I73" s="159">
        <v>0.14169000000000001</v>
      </c>
      <c r="J73" s="160">
        <f>'[2]Расчет территор'!V187</f>
        <v>684248.48</v>
      </c>
      <c r="K73" s="160">
        <f t="shared" si="0"/>
        <v>97261.410866019854</v>
      </c>
      <c r="L73" s="161">
        <f>'[2]Расчет территор'!H187</f>
        <v>31</v>
      </c>
      <c r="M73" s="160">
        <f t="shared" si="5"/>
        <v>3015103.7368466156</v>
      </c>
      <c r="N73" s="162">
        <f>'[2]Приложение № 6'!H73</f>
        <v>0.38029597399999998</v>
      </c>
      <c r="O73" s="160"/>
      <c r="P73" s="160">
        <f t="shared" si="2"/>
        <v>1146631.8123151234</v>
      </c>
      <c r="Q73" s="163"/>
    </row>
    <row r="74" spans="1:17" x14ac:dyDescent="0.25">
      <c r="A74" s="174" t="s">
        <v>369</v>
      </c>
      <c r="B74" s="110"/>
      <c r="C74" s="110"/>
      <c r="D74" s="110"/>
      <c r="E74" s="110"/>
      <c r="F74" s="110"/>
      <c r="G74" s="111"/>
      <c r="H74" s="159"/>
      <c r="I74" s="159"/>
      <c r="J74" s="160"/>
      <c r="K74" s="160"/>
      <c r="L74" s="161"/>
      <c r="M74" s="160">
        <f>SUM(M67:M73)</f>
        <v>15240425.958187174</v>
      </c>
      <c r="N74" s="162">
        <f>'[2]Приложение № 6'!H74</f>
        <v>0.95720362699999995</v>
      </c>
      <c r="O74" s="160">
        <f>'[2]Расчет территор'!Y190</f>
        <v>708809</v>
      </c>
      <c r="P74" s="160">
        <f t="shared" si="2"/>
        <v>15297000.004201712</v>
      </c>
      <c r="Q74" s="163"/>
    </row>
    <row r="75" spans="1:17" ht="75" x14ac:dyDescent="0.25">
      <c r="A75" s="214" t="s">
        <v>120</v>
      </c>
      <c r="B75" s="109" t="s">
        <v>199</v>
      </c>
      <c r="C75" s="109" t="s">
        <v>298</v>
      </c>
      <c r="D75" s="109" t="s">
        <v>202</v>
      </c>
      <c r="E75" s="109" t="s">
        <v>215</v>
      </c>
      <c r="F75" s="110"/>
      <c r="G75" s="111" t="s">
        <v>213</v>
      </c>
      <c r="H75" s="159">
        <f>'[2]Расчет территор'!AB194</f>
        <v>1.0339</v>
      </c>
      <c r="I75" s="159">
        <v>1</v>
      </c>
      <c r="J75" s="160">
        <f>'[2]Расчет территор'!V192</f>
        <v>43.980000000000004</v>
      </c>
      <c r="K75" s="160">
        <f>J75*H75*I75</f>
        <v>45.470922000000009</v>
      </c>
      <c r="L75" s="161">
        <f>'[2]Расчет территор'!H192</f>
        <v>53550</v>
      </c>
      <c r="M75" s="160">
        <f t="shared" si="3"/>
        <v>2434967.8731000004</v>
      </c>
      <c r="N75" s="162">
        <f>'[2]Приложение № 6'!H75</f>
        <v>0.70730263800000004</v>
      </c>
      <c r="O75" s="160"/>
      <c r="P75" s="160">
        <f t="shared" si="2"/>
        <v>1722259.2000888796</v>
      </c>
      <c r="Q75" s="163"/>
    </row>
    <row r="76" spans="1:17" ht="105" x14ac:dyDescent="0.25">
      <c r="A76" s="214"/>
      <c r="B76" s="109" t="s">
        <v>221</v>
      </c>
      <c r="C76" s="109" t="s">
        <v>223</v>
      </c>
      <c r="D76" s="109" t="s">
        <v>240</v>
      </c>
      <c r="E76" s="109" t="s">
        <v>225</v>
      </c>
      <c r="F76" s="110"/>
      <c r="G76" s="111" t="s">
        <v>238</v>
      </c>
      <c r="H76" s="159">
        <f>'[2]Расчет территор'!AB197</f>
        <v>1.0092000000000001</v>
      </c>
      <c r="I76" s="159">
        <v>1</v>
      </c>
      <c r="J76" s="160">
        <f>'[2]Расчет территор'!V195</f>
        <v>61.63</v>
      </c>
      <c r="K76" s="160">
        <f t="shared" ref="K76:K80" si="6">J76*H76*I76</f>
        <v>62.196996000000006</v>
      </c>
      <c r="L76" s="161">
        <f>'[2]Расчет территор'!H195</f>
        <v>117153</v>
      </c>
      <c r="M76" s="160">
        <f t="shared" si="3"/>
        <v>7286564.6723880004</v>
      </c>
      <c r="N76" s="162">
        <f>'[2]Приложение № 6'!H76</f>
        <v>0.50164215400000001</v>
      </c>
      <c r="O76" s="160"/>
      <c r="P76" s="160">
        <f t="shared" ref="P76:P125" si="7">M76*N76+O76</f>
        <v>3655247.9975170209</v>
      </c>
      <c r="Q76" s="163"/>
    </row>
    <row r="77" spans="1:17" ht="105" x14ac:dyDescent="0.25">
      <c r="A77" s="214"/>
      <c r="B77" s="109" t="s">
        <v>221</v>
      </c>
      <c r="C77" s="109" t="s">
        <v>223</v>
      </c>
      <c r="D77" s="109" t="s">
        <v>240</v>
      </c>
      <c r="E77" s="109" t="s">
        <v>230</v>
      </c>
      <c r="F77" s="110"/>
      <c r="G77" s="111" t="s">
        <v>241</v>
      </c>
      <c r="H77" s="159">
        <f>'[2]Расчет территор'!AB200</f>
        <v>1.0181</v>
      </c>
      <c r="I77" s="159">
        <v>1</v>
      </c>
      <c r="J77" s="160">
        <f>'[2]Расчет территор'!V198</f>
        <v>61.63</v>
      </c>
      <c r="K77" s="160">
        <f t="shared" si="6"/>
        <v>62.745502999999999</v>
      </c>
      <c r="L77" s="161">
        <f>'[2]Расчет территор'!H198</f>
        <v>64792</v>
      </c>
      <c r="M77" s="160">
        <f t="shared" si="3"/>
        <v>4065406.630376</v>
      </c>
      <c r="N77" s="162">
        <f>'[2]Приложение № 6'!H77</f>
        <v>0.57754222700000002</v>
      </c>
      <c r="O77" s="160"/>
      <c r="P77" s="160">
        <f t="shared" si="7"/>
        <v>2347943.9989679209</v>
      </c>
      <c r="Q77" s="163"/>
    </row>
    <row r="78" spans="1:17" ht="60" x14ac:dyDescent="0.25">
      <c r="A78" s="214"/>
      <c r="B78" s="109" t="s">
        <v>26</v>
      </c>
      <c r="C78" s="109" t="s">
        <v>128</v>
      </c>
      <c r="D78" s="109"/>
      <c r="E78" s="109"/>
      <c r="F78" s="110" t="s">
        <v>29</v>
      </c>
      <c r="G78" s="111" t="s">
        <v>126</v>
      </c>
      <c r="H78" s="159">
        <f>'[2]Расчет территор'!AB203</f>
        <v>1.0023</v>
      </c>
      <c r="I78" s="159">
        <v>0.16211999999999999</v>
      </c>
      <c r="J78" s="160">
        <f>'[2]Расчет территор'!V201</f>
        <v>592628.44000000006</v>
      </c>
      <c r="K78" s="160">
        <f t="shared" si="6"/>
        <v>96297.899614993454</v>
      </c>
      <c r="L78" s="161">
        <f>'[2]Расчет территор'!H201</f>
        <v>21</v>
      </c>
      <c r="M78" s="160">
        <f t="shared" si="3"/>
        <v>2022255.8919148624</v>
      </c>
      <c r="N78" s="162">
        <f>'[2]Приложение № 6'!H78</f>
        <v>0.30296699999999999</v>
      </c>
      <c r="O78" s="160"/>
      <c r="P78" s="160">
        <f t="shared" si="7"/>
        <v>612676.80080577009</v>
      </c>
      <c r="Q78" s="163"/>
    </row>
    <row r="79" spans="1:17" ht="60" x14ac:dyDescent="0.25">
      <c r="A79" s="214"/>
      <c r="B79" s="109" t="s">
        <v>26</v>
      </c>
      <c r="C79" s="109" t="s">
        <v>123</v>
      </c>
      <c r="D79" s="109"/>
      <c r="E79" s="109"/>
      <c r="F79" s="110" t="s">
        <v>29</v>
      </c>
      <c r="G79" s="111" t="s">
        <v>121</v>
      </c>
      <c r="H79" s="159">
        <f>'[2]Расчет территор'!AB206</f>
        <v>1.0015000000000001</v>
      </c>
      <c r="I79" s="159">
        <v>0.14197000000000001</v>
      </c>
      <c r="J79" s="160">
        <f>'[2]Расчет территор'!V204</f>
        <v>684473.9</v>
      </c>
      <c r="K79" s="160">
        <f t="shared" si="6"/>
        <v>97320.521722374513</v>
      </c>
      <c r="L79" s="161">
        <f>'[2]Расчет территор'!H204</f>
        <v>120</v>
      </c>
      <c r="M79" s="160">
        <f t="shared" si="3"/>
        <v>11678462.606684942</v>
      </c>
      <c r="N79" s="162">
        <f>'[2]Приложение № 6'!H79</f>
        <v>0.30808959400000002</v>
      </c>
      <c r="O79" s="160"/>
      <c r="P79" s="160">
        <f t="shared" si="7"/>
        <v>3598012.8030377459</v>
      </c>
      <c r="Q79" s="163"/>
    </row>
    <row r="80" spans="1:17" ht="60" x14ac:dyDescent="0.25">
      <c r="A80" s="214"/>
      <c r="B80" s="109" t="s">
        <v>26</v>
      </c>
      <c r="C80" s="109" t="s">
        <v>123</v>
      </c>
      <c r="D80" s="109"/>
      <c r="E80" s="109"/>
      <c r="F80" s="109" t="s">
        <v>39</v>
      </c>
      <c r="G80" s="111" t="s">
        <v>124</v>
      </c>
      <c r="H80" s="159">
        <f>'[2]Расчет территор'!AB209</f>
        <v>1.0059</v>
      </c>
      <c r="I80" s="159">
        <v>1</v>
      </c>
      <c r="J80" s="160">
        <f>'[2]Расчет территор'!V207</f>
        <v>694213.9</v>
      </c>
      <c r="K80" s="160">
        <f t="shared" si="6"/>
        <v>698309.76201000006</v>
      </c>
      <c r="L80" s="161">
        <f>'[2]Расчет территор'!H207</f>
        <v>8</v>
      </c>
      <c r="M80" s="160">
        <f t="shared" si="3"/>
        <v>5586478.0960800005</v>
      </c>
      <c r="N80" s="162">
        <f>'[2]Приложение № 6'!H80</f>
        <v>0.19186671499999999</v>
      </c>
      <c r="O80" s="160"/>
      <c r="P80" s="160">
        <f t="shared" si="7"/>
        <v>1071859.2007143241</v>
      </c>
      <c r="Q80" s="163"/>
    </row>
    <row r="81" spans="1:17" x14ac:dyDescent="0.25">
      <c r="A81" s="174" t="s">
        <v>369</v>
      </c>
      <c r="B81" s="109"/>
      <c r="C81" s="109"/>
      <c r="D81" s="109"/>
      <c r="E81" s="109"/>
      <c r="F81" s="109"/>
      <c r="G81" s="111"/>
      <c r="H81" s="159"/>
      <c r="I81" s="159"/>
      <c r="J81" s="160"/>
      <c r="K81" s="160"/>
      <c r="L81" s="161"/>
      <c r="M81" s="160">
        <f>SUM(M75:M80)</f>
        <v>33074135.770543806</v>
      </c>
      <c r="N81" s="162">
        <f>'[2]Приложение № 6'!H81</f>
        <v>0.3932982585</v>
      </c>
      <c r="O81" s="160">
        <f>'[2]Расчет территор'!Y210</f>
        <v>0</v>
      </c>
      <c r="P81" s="160">
        <f t="shared" si="7"/>
        <v>13007999.999947434</v>
      </c>
      <c r="Q81" s="163"/>
    </row>
    <row r="82" spans="1:17" ht="30" x14ac:dyDescent="0.25">
      <c r="A82" s="214" t="s">
        <v>129</v>
      </c>
      <c r="B82" s="110" t="s">
        <v>26</v>
      </c>
      <c r="C82" s="110" t="s">
        <v>132</v>
      </c>
      <c r="D82" s="109"/>
      <c r="E82" s="109"/>
      <c r="F82" s="110" t="s">
        <v>51</v>
      </c>
      <c r="G82" s="111" t="s">
        <v>130</v>
      </c>
      <c r="H82" s="159">
        <f>'[2]Расчет территор'!AB214</f>
        <v>1.0125</v>
      </c>
      <c r="I82" s="159">
        <v>0.50082000000000004</v>
      </c>
      <c r="J82" s="160">
        <f>'[2]Расчет территор'!V212</f>
        <v>260227.37</v>
      </c>
      <c r="K82" s="160">
        <f t="shared" si="0"/>
        <v>131956.1598364425</v>
      </c>
      <c r="L82" s="161">
        <f>'[2]Расчет территор'!H212</f>
        <v>36</v>
      </c>
      <c r="M82" s="160">
        <f t="shared" si="3"/>
        <v>4750421.7541119298</v>
      </c>
      <c r="N82" s="162">
        <f>'[2]Приложение № 6'!H82</f>
        <v>0.225639495</v>
      </c>
      <c r="O82" s="160"/>
      <c r="P82" s="160">
        <f t="shared" si="7"/>
        <v>1071882.7656348299</v>
      </c>
      <c r="Q82" s="163"/>
    </row>
    <row r="83" spans="1:17" ht="60" x14ac:dyDescent="0.25">
      <c r="A83" s="214"/>
      <c r="B83" s="110" t="s">
        <v>26</v>
      </c>
      <c r="C83" s="110" t="s">
        <v>132</v>
      </c>
      <c r="D83" s="109"/>
      <c r="E83" s="109"/>
      <c r="F83" s="110" t="s">
        <v>29</v>
      </c>
      <c r="G83" s="111" t="s">
        <v>133</v>
      </c>
      <c r="H83" s="159">
        <f>'[2]Расчет территор'!AB217</f>
        <v>1.0065</v>
      </c>
      <c r="I83" s="159">
        <v>0.28549999999999998</v>
      </c>
      <c r="J83" s="160">
        <f>'[2]Расчет территор'!V215</f>
        <v>821971.08</v>
      </c>
      <c r="K83" s="160">
        <f t="shared" si="0"/>
        <v>236198.11617170996</v>
      </c>
      <c r="L83" s="161">
        <f>'[2]Расчет территор'!H215</f>
        <v>62</v>
      </c>
      <c r="M83" s="160">
        <f t="shared" si="3"/>
        <v>14644283.202646017</v>
      </c>
      <c r="N83" s="162">
        <f>'[2]Приложение № 6'!H83</f>
        <v>0.233953361</v>
      </c>
      <c r="O83" s="160"/>
      <c r="P83" s="160">
        <f t="shared" si="7"/>
        <v>3426079.2746948795</v>
      </c>
      <c r="Q83" s="163"/>
    </row>
    <row r="84" spans="1:17" ht="60" x14ac:dyDescent="0.25">
      <c r="A84" s="214"/>
      <c r="B84" s="110" t="s">
        <v>26</v>
      </c>
      <c r="C84" s="110" t="s">
        <v>132</v>
      </c>
      <c r="D84" s="109"/>
      <c r="E84" s="109"/>
      <c r="F84" s="109" t="s">
        <v>39</v>
      </c>
      <c r="G84" s="111" t="s">
        <v>135</v>
      </c>
      <c r="H84" s="159">
        <f>'[2]Расчет территор'!AB220</f>
        <v>1.0138</v>
      </c>
      <c r="I84" s="159">
        <v>1</v>
      </c>
      <c r="J84" s="160">
        <f>'[2]Расчет территор'!V218</f>
        <v>830817.19000000006</v>
      </c>
      <c r="K84" s="160">
        <f t="shared" ref="K84:K91" si="8">J84*H84*I84</f>
        <v>842282.46722200012</v>
      </c>
      <c r="L84" s="161">
        <f>'[2]Расчет территор'!H218</f>
        <v>14</v>
      </c>
      <c r="M84" s="160">
        <f t="shared" ref="M84:M92" si="9">K84*L84</f>
        <v>11791954.541108001</v>
      </c>
      <c r="N84" s="162">
        <f>'[2]Приложение № 6'!H84</f>
        <v>0.16953035499999999</v>
      </c>
      <c r="O84" s="160"/>
      <c r="P84" s="160">
        <f t="shared" si="7"/>
        <v>1999094.2394979014</v>
      </c>
      <c r="Q84" s="163"/>
    </row>
    <row r="85" spans="1:17" ht="45" x14ac:dyDescent="0.25">
      <c r="A85" s="214"/>
      <c r="B85" s="110" t="s">
        <v>26</v>
      </c>
      <c r="C85" s="110" t="s">
        <v>132</v>
      </c>
      <c r="D85" s="109"/>
      <c r="E85" s="109"/>
      <c r="F85" s="109" t="s">
        <v>93</v>
      </c>
      <c r="G85" s="111" t="s">
        <v>137</v>
      </c>
      <c r="H85" s="159">
        <f>'[2]Расчет территор'!AB223</f>
        <v>1.0359</v>
      </c>
      <c r="I85" s="159">
        <v>1</v>
      </c>
      <c r="J85" s="160">
        <f>'[2]Расчет территор'!V221</f>
        <v>682740.22</v>
      </c>
      <c r="K85" s="160">
        <f t="shared" si="8"/>
        <v>707250.59389799996</v>
      </c>
      <c r="L85" s="161">
        <f>'[2]Расчет территор'!H221</f>
        <v>17</v>
      </c>
      <c r="M85" s="160">
        <f t="shared" si="9"/>
        <v>12023260.096266</v>
      </c>
      <c r="N85" s="162">
        <f>'[2]Приложение № 6'!H85</f>
        <v>0.38012133599999998</v>
      </c>
      <c r="O85" s="160"/>
      <c r="P85" s="160">
        <f t="shared" si="7"/>
        <v>4570297.6908681197</v>
      </c>
      <c r="Q85" s="163"/>
    </row>
    <row r="86" spans="1:17" ht="30" x14ac:dyDescent="0.25">
      <c r="A86" s="214"/>
      <c r="B86" s="110" t="s">
        <v>26</v>
      </c>
      <c r="C86" s="110" t="s">
        <v>147</v>
      </c>
      <c r="D86" s="109"/>
      <c r="E86" s="109"/>
      <c r="F86" s="110" t="s">
        <v>51</v>
      </c>
      <c r="G86" s="111" t="s">
        <v>145</v>
      </c>
      <c r="H86" s="159">
        <f>'[2]Расчет территор'!AB226</f>
        <v>1.0092000000000001</v>
      </c>
      <c r="I86" s="159">
        <v>0.52017999999999998</v>
      </c>
      <c r="J86" s="160">
        <f>'[2]Расчет территор'!V224</f>
        <v>270724.03999999998</v>
      </c>
      <c r="K86" s="160">
        <f t="shared" si="8"/>
        <v>142120.82325357024</v>
      </c>
      <c r="L86" s="161">
        <f>'[2]Расчет территор'!H224</f>
        <v>40</v>
      </c>
      <c r="M86" s="160">
        <f t="shared" si="9"/>
        <v>5684832.9301428096</v>
      </c>
      <c r="N86" s="162">
        <f>'[2]Приложение № 6'!H86</f>
        <v>0.163102678</v>
      </c>
      <c r="O86" s="160"/>
      <c r="P86" s="160">
        <f t="shared" si="7"/>
        <v>927211.47488887922</v>
      </c>
      <c r="Q86" s="163"/>
    </row>
    <row r="87" spans="1:17" ht="60" x14ac:dyDescent="0.25">
      <c r="A87" s="214"/>
      <c r="B87" s="110" t="s">
        <v>26</v>
      </c>
      <c r="C87" s="110" t="s">
        <v>147</v>
      </c>
      <c r="D87" s="110"/>
      <c r="E87" s="110"/>
      <c r="F87" s="110" t="s">
        <v>29</v>
      </c>
      <c r="G87" s="111" t="s">
        <v>148</v>
      </c>
      <c r="H87" s="159">
        <f>'[2]Расчет территор'!AB229</f>
        <v>1.0073000000000001</v>
      </c>
      <c r="I87" s="159">
        <v>0.30535000000000001</v>
      </c>
      <c r="J87" s="160">
        <f>'[2]Расчет территор'!V227</f>
        <v>845464.08</v>
      </c>
      <c r="K87" s="160">
        <f t="shared" si="8"/>
        <v>260047.04276284442</v>
      </c>
      <c r="L87" s="161">
        <f>'[2]Расчет территор'!H227</f>
        <v>51</v>
      </c>
      <c r="M87" s="160">
        <f t="shared" si="9"/>
        <v>13262399.180905065</v>
      </c>
      <c r="N87" s="162">
        <f>'[2]Приложение № 6'!H87</f>
        <v>0.24229826500000001</v>
      </c>
      <c r="O87" s="160"/>
      <c r="P87" s="160">
        <f t="shared" si="7"/>
        <v>3213456.3112707185</v>
      </c>
      <c r="Q87" s="163"/>
    </row>
    <row r="88" spans="1:17" ht="60" x14ac:dyDescent="0.25">
      <c r="A88" s="214"/>
      <c r="B88" s="110" t="s">
        <v>26</v>
      </c>
      <c r="C88" s="110" t="s">
        <v>147</v>
      </c>
      <c r="D88" s="110"/>
      <c r="E88" s="110"/>
      <c r="F88" s="109" t="s">
        <v>39</v>
      </c>
      <c r="G88" s="111" t="s">
        <v>150</v>
      </c>
      <c r="H88" s="159">
        <f>'[2]Расчет территор'!AB232</f>
        <v>1.0259</v>
      </c>
      <c r="I88" s="159">
        <v>1</v>
      </c>
      <c r="J88" s="160">
        <f>'[2]Расчет территор'!V230</f>
        <v>891148.82000000007</v>
      </c>
      <c r="K88" s="160">
        <f t="shared" si="8"/>
        <v>914229.5744380001</v>
      </c>
      <c r="L88" s="161">
        <f>'[2]Расчет территор'!H230</f>
        <v>4</v>
      </c>
      <c r="M88" s="160">
        <f t="shared" si="9"/>
        <v>3656918.2977520004</v>
      </c>
      <c r="N88" s="162">
        <f>'[2]Приложение № 6'!H88</f>
        <v>0.27333044899999998</v>
      </c>
      <c r="O88" s="160"/>
      <c r="P88" s="160">
        <f t="shared" si="7"/>
        <v>999547.12028086989</v>
      </c>
      <c r="Q88" s="163"/>
    </row>
    <row r="89" spans="1:17" ht="45" x14ac:dyDescent="0.25">
      <c r="A89" s="214"/>
      <c r="B89" s="110" t="s">
        <v>26</v>
      </c>
      <c r="C89" s="110" t="s">
        <v>147</v>
      </c>
      <c r="D89" s="110"/>
      <c r="E89" s="110"/>
      <c r="F89" s="109" t="s">
        <v>93</v>
      </c>
      <c r="G89" s="31" t="s">
        <v>152</v>
      </c>
      <c r="H89" s="159">
        <f>'[2]Приложение № 5'!H80</f>
        <v>1.0169999999999999</v>
      </c>
      <c r="I89" s="159">
        <f>'[2]Приложение № 5'!I80</f>
        <v>1</v>
      </c>
      <c r="J89" s="160">
        <f>'[2]Приложение № 3'!T62</f>
        <v>1087864.99</v>
      </c>
      <c r="K89" s="160">
        <f t="shared" si="8"/>
        <v>1106358.6948299999</v>
      </c>
      <c r="L89" s="161">
        <f>'[2]Расчет территор'!H233</f>
        <v>1</v>
      </c>
      <c r="M89" s="160">
        <f t="shared" si="9"/>
        <v>1106358.6948299999</v>
      </c>
      <c r="N89" s="162">
        <f>'[2]Приложение № 6'!H89</f>
        <v>1.0322388490000001</v>
      </c>
      <c r="O89" s="160"/>
      <c r="P89" s="160">
        <f t="shared" si="7"/>
        <v>1142026.4257324615</v>
      </c>
      <c r="Q89" s="163"/>
    </row>
    <row r="90" spans="1:17" ht="30" x14ac:dyDescent="0.25">
      <c r="A90" s="214"/>
      <c r="B90" s="110" t="s">
        <v>26</v>
      </c>
      <c r="C90" s="110" t="s">
        <v>142</v>
      </c>
      <c r="D90" s="110"/>
      <c r="E90" s="110"/>
      <c r="F90" s="110" t="s">
        <v>51</v>
      </c>
      <c r="G90" s="111" t="s">
        <v>140</v>
      </c>
      <c r="H90" s="159">
        <f>'[2]Расчет территор'!AB238</f>
        <v>1.0097</v>
      </c>
      <c r="I90" s="159">
        <v>0.40468999999999999</v>
      </c>
      <c r="J90" s="160">
        <f>'[2]Расчет территор'!V236</f>
        <v>218204.56</v>
      </c>
      <c r="K90" s="160">
        <f t="shared" si="8"/>
        <v>89161.76385924808</v>
      </c>
      <c r="L90" s="161">
        <f>'[2]Расчет территор'!H236</f>
        <v>36</v>
      </c>
      <c r="M90" s="160">
        <f t="shared" si="9"/>
        <v>3209823.4989329306</v>
      </c>
      <c r="N90" s="162">
        <f>'[2]Приложение № 6'!H90</f>
        <v>0.22262548500000001</v>
      </c>
      <c r="O90" s="160"/>
      <c r="P90" s="160">
        <f t="shared" si="7"/>
        <v>714588.51321434067</v>
      </c>
      <c r="Q90" s="163"/>
    </row>
    <row r="91" spans="1:17" ht="60" x14ac:dyDescent="0.25">
      <c r="A91" s="214"/>
      <c r="B91" s="110" t="s">
        <v>26</v>
      </c>
      <c r="C91" s="110" t="s">
        <v>142</v>
      </c>
      <c r="D91" s="110"/>
      <c r="E91" s="110"/>
      <c r="F91" s="110" t="s">
        <v>29</v>
      </c>
      <c r="G91" s="111" t="s">
        <v>143</v>
      </c>
      <c r="H91" s="159">
        <f>'[2]Расчет территор'!AB241</f>
        <v>1.0109999999999999</v>
      </c>
      <c r="I91" s="159">
        <v>0.24396000000000001</v>
      </c>
      <c r="J91" s="160">
        <f>'[2]Расчет территор'!V239</f>
        <v>776812.38</v>
      </c>
      <c r="K91" s="160">
        <f t="shared" si="8"/>
        <v>191595.7708552728</v>
      </c>
      <c r="L91" s="161">
        <f>'[2]Расчет территор'!H239</f>
        <v>18</v>
      </c>
      <c r="M91" s="160">
        <f t="shared" si="9"/>
        <v>3448723.8753949106</v>
      </c>
      <c r="N91" s="162">
        <f>'[2]Приложение № 6'!H91</f>
        <v>0.43474651399999997</v>
      </c>
      <c r="O91" s="160"/>
      <c r="P91" s="160">
        <f t="shared" si="7"/>
        <v>1499320.6825765076</v>
      </c>
      <c r="Q91" s="163"/>
    </row>
    <row r="92" spans="1:17" ht="60" x14ac:dyDescent="0.25">
      <c r="A92" s="214"/>
      <c r="B92" s="110" t="s">
        <v>267</v>
      </c>
      <c r="C92" s="119" t="s">
        <v>301</v>
      </c>
      <c r="D92" s="110"/>
      <c r="E92" s="110"/>
      <c r="F92" s="120"/>
      <c r="G92" s="115" t="s">
        <v>265</v>
      </c>
      <c r="H92" s="159">
        <v>1</v>
      </c>
      <c r="I92" s="159">
        <v>1</v>
      </c>
      <c r="J92" s="160"/>
      <c r="K92" s="160">
        <v>36080.82</v>
      </c>
      <c r="L92" s="164">
        <f>'[2]Расчет территор'!I242</f>
        <v>155</v>
      </c>
      <c r="M92" s="160">
        <f t="shared" si="9"/>
        <v>5592527.0999999996</v>
      </c>
      <c r="N92" s="162">
        <f>'[2]Приложение № 6'!H92</f>
        <v>0.42134592399999998</v>
      </c>
      <c r="O92" s="160"/>
      <c r="P92" s="160">
        <f t="shared" si="7"/>
        <v>2356388.49844454</v>
      </c>
      <c r="Q92" s="163"/>
    </row>
    <row r="93" spans="1:17" x14ac:dyDescent="0.25">
      <c r="A93" s="174" t="s">
        <v>369</v>
      </c>
      <c r="B93" s="110"/>
      <c r="C93" s="119"/>
      <c r="D93" s="110"/>
      <c r="E93" s="110"/>
      <c r="F93" s="120"/>
      <c r="G93" s="115"/>
      <c r="H93" s="159"/>
      <c r="I93" s="159"/>
      <c r="J93" s="160"/>
      <c r="K93" s="160"/>
      <c r="L93" s="164"/>
      <c r="M93" s="160">
        <f>SUM(M82:M92)</f>
        <v>79171503.172089666</v>
      </c>
      <c r="N93" s="162">
        <f>'[2]Приложение № 6'!H93</f>
        <v>0.27686594450000002</v>
      </c>
      <c r="O93" s="160">
        <f>'[2]Расчет территор'!Y245</f>
        <v>436407</v>
      </c>
      <c r="P93" s="160">
        <f t="shared" si="7"/>
        <v>22356300.003225353</v>
      </c>
      <c r="Q93" s="163"/>
    </row>
    <row r="94" spans="1:17" ht="75" x14ac:dyDescent="0.25">
      <c r="A94" s="214" t="s">
        <v>155</v>
      </c>
      <c r="B94" s="109" t="s">
        <v>199</v>
      </c>
      <c r="C94" s="109" t="s">
        <v>298</v>
      </c>
      <c r="D94" s="109" t="s">
        <v>202</v>
      </c>
      <c r="E94" s="109" t="s">
        <v>215</v>
      </c>
      <c r="F94" s="110"/>
      <c r="G94" s="111" t="s">
        <v>213</v>
      </c>
      <c r="H94" s="159">
        <f>'[2]Расчет территор'!AB249</f>
        <v>2.6269</v>
      </c>
      <c r="I94" s="159">
        <v>1</v>
      </c>
      <c r="J94" s="160">
        <f>'[2]Расчет территор'!V247</f>
        <v>43.980000000000004</v>
      </c>
      <c r="K94" s="160">
        <f t="shared" ref="K94:K122" si="10">J94*H94*I94</f>
        <v>115.53106200000001</v>
      </c>
      <c r="L94" s="165">
        <f>'[2]Расчет территор'!H247</f>
        <v>31320</v>
      </c>
      <c r="M94" s="160">
        <f t="shared" ref="M94:M124" si="11">K94*L94</f>
        <v>3618432.8618400004</v>
      </c>
      <c r="N94" s="162">
        <f>'[2]Приложение № 6'!H94</f>
        <v>1.569854919</v>
      </c>
      <c r="O94" s="160"/>
      <c r="P94" s="160">
        <f t="shared" si="7"/>
        <v>5680414.6272307718</v>
      </c>
      <c r="Q94" s="163"/>
    </row>
    <row r="95" spans="1:17" ht="105" x14ac:dyDescent="0.25">
      <c r="A95" s="214"/>
      <c r="B95" s="109" t="s">
        <v>221</v>
      </c>
      <c r="C95" s="109" t="s">
        <v>223</v>
      </c>
      <c r="D95" s="109" t="s">
        <v>234</v>
      </c>
      <c r="E95" s="109" t="s">
        <v>225</v>
      </c>
      <c r="F95" s="110"/>
      <c r="G95" s="113" t="s">
        <v>232</v>
      </c>
      <c r="H95" s="159">
        <f>'[2]Расчет территор'!AB252</f>
        <v>2.0783999999999998</v>
      </c>
      <c r="I95" s="159">
        <v>1</v>
      </c>
      <c r="J95" s="160">
        <f>'[2]Расчет территор'!V250</f>
        <v>61.63</v>
      </c>
      <c r="K95" s="160">
        <f t="shared" si="10"/>
        <v>128.091792</v>
      </c>
      <c r="L95" s="165">
        <f>'[2]Расчет территор'!H250</f>
        <v>39013</v>
      </c>
      <c r="M95" s="160">
        <f t="shared" si="11"/>
        <v>4997245.0812959997</v>
      </c>
      <c r="N95" s="162">
        <f>'[2]Приложение № 6'!H95</f>
        <v>1.3337736360000001</v>
      </c>
      <c r="O95" s="160"/>
      <c r="P95" s="160">
        <f t="shared" si="7"/>
        <v>6665193.7420632811</v>
      </c>
      <c r="Q95" s="163"/>
    </row>
    <row r="96" spans="1:17" ht="105" x14ac:dyDescent="0.25">
      <c r="A96" s="214"/>
      <c r="B96" s="109" t="s">
        <v>221</v>
      </c>
      <c r="C96" s="109" t="s">
        <v>223</v>
      </c>
      <c r="D96" s="109" t="s">
        <v>234</v>
      </c>
      <c r="E96" s="109" t="s">
        <v>230</v>
      </c>
      <c r="F96" s="110"/>
      <c r="G96" s="111" t="s">
        <v>235</v>
      </c>
      <c r="H96" s="159">
        <f>'[2]Расчет территор'!AB255</f>
        <v>2.665</v>
      </c>
      <c r="I96" s="159">
        <v>1</v>
      </c>
      <c r="J96" s="160">
        <f>'[2]Расчет территор'!V253</f>
        <v>61.63</v>
      </c>
      <c r="K96" s="160">
        <f t="shared" si="10"/>
        <v>164.24395000000001</v>
      </c>
      <c r="L96" s="165">
        <f>'[2]Расчет территор'!H253</f>
        <v>67299</v>
      </c>
      <c r="M96" s="160">
        <f t="shared" si="11"/>
        <v>11053453.591050001</v>
      </c>
      <c r="N96" s="162">
        <f>'[2]Приложение № 6'!H96</f>
        <v>1.5830132955</v>
      </c>
      <c r="O96" s="160"/>
      <c r="P96" s="160">
        <f t="shared" si="7"/>
        <v>17497763.995824371</v>
      </c>
      <c r="Q96" s="163"/>
    </row>
    <row r="97" spans="1:17" ht="105" x14ac:dyDescent="0.25">
      <c r="A97" s="214"/>
      <c r="B97" s="109" t="s">
        <v>221</v>
      </c>
      <c r="C97" s="109" t="s">
        <v>223</v>
      </c>
      <c r="D97" s="109" t="s">
        <v>224</v>
      </c>
      <c r="E97" s="109" t="s">
        <v>225</v>
      </c>
      <c r="F97" s="110"/>
      <c r="G97" s="113" t="s">
        <v>219</v>
      </c>
      <c r="H97" s="159">
        <f>'[2]Расчет территор'!AB258</f>
        <v>2.1979000000000002</v>
      </c>
      <c r="I97" s="159">
        <v>1</v>
      </c>
      <c r="J97" s="160">
        <f>'[2]Расчет территор'!V256</f>
        <v>61.63</v>
      </c>
      <c r="K97" s="160">
        <f t="shared" si="10"/>
        <v>135.45657700000001</v>
      </c>
      <c r="L97" s="165">
        <f>'[2]Расчет территор'!H256</f>
        <v>52104</v>
      </c>
      <c r="M97" s="160">
        <f t="shared" si="11"/>
        <v>7057829.4880080009</v>
      </c>
      <c r="N97" s="162">
        <f>'[2]Приложение № 6'!H97</f>
        <v>1.3953002350000001</v>
      </c>
      <c r="O97" s="160"/>
      <c r="P97" s="160">
        <f t="shared" si="7"/>
        <v>9847791.1432074942</v>
      </c>
      <c r="Q97" s="163"/>
    </row>
    <row r="98" spans="1:17" ht="105" x14ac:dyDescent="0.25">
      <c r="A98" s="214"/>
      <c r="B98" s="109" t="s">
        <v>221</v>
      </c>
      <c r="C98" s="109" t="s">
        <v>223</v>
      </c>
      <c r="D98" s="109" t="s">
        <v>224</v>
      </c>
      <c r="E98" s="109" t="s">
        <v>230</v>
      </c>
      <c r="F98" s="110"/>
      <c r="G98" s="111" t="s">
        <v>228</v>
      </c>
      <c r="H98" s="159">
        <f>'[2]Расчет территор'!AB261</f>
        <v>2.8001999999999998</v>
      </c>
      <c r="I98" s="159">
        <v>1</v>
      </c>
      <c r="J98" s="160">
        <f>'[2]Расчет территор'!V259</f>
        <v>61.63</v>
      </c>
      <c r="K98" s="160">
        <f t="shared" si="10"/>
        <v>172.57632599999999</v>
      </c>
      <c r="L98" s="165">
        <f>'[2]Расчет территор'!H259</f>
        <v>35102</v>
      </c>
      <c r="M98" s="160">
        <f t="shared" si="11"/>
        <v>6057774.1952519994</v>
      </c>
      <c r="N98" s="162">
        <f>'[2]Приложение № 6'!H98</f>
        <v>1.625645134</v>
      </c>
      <c r="O98" s="160"/>
      <c r="P98" s="160">
        <f t="shared" si="7"/>
        <v>9847791.1433821786</v>
      </c>
      <c r="Q98" s="163"/>
    </row>
    <row r="99" spans="1:17" ht="30" x14ac:dyDescent="0.25">
      <c r="A99" s="214"/>
      <c r="B99" s="110" t="s">
        <v>26</v>
      </c>
      <c r="C99" s="109" t="s">
        <v>158</v>
      </c>
      <c r="D99" s="109"/>
      <c r="E99" s="109"/>
      <c r="F99" s="110" t="s">
        <v>51</v>
      </c>
      <c r="G99" s="111" t="s">
        <v>156</v>
      </c>
      <c r="H99" s="159">
        <f>'[2]Расчет территор'!AB264</f>
        <v>1.1798999999999999</v>
      </c>
      <c r="I99" s="159">
        <v>0.31380999999999998</v>
      </c>
      <c r="J99" s="160">
        <f>'[2]Расчет территор'!V262</f>
        <v>189306.22999999998</v>
      </c>
      <c r="K99" s="160">
        <f t="shared" si="10"/>
        <v>70093.361264030347</v>
      </c>
      <c r="L99" s="161">
        <f>'[2]Расчет территор'!H262</f>
        <v>14</v>
      </c>
      <c r="M99" s="160">
        <f t="shared" si="11"/>
        <v>981307.05769642489</v>
      </c>
      <c r="N99" s="162">
        <f>'[2]Приложение № 6'!H99</f>
        <v>1.3092518179999999</v>
      </c>
      <c r="O99" s="160"/>
      <c r="P99" s="160">
        <f t="shared" si="7"/>
        <v>1284778.0493052751</v>
      </c>
      <c r="Q99" s="163"/>
    </row>
    <row r="100" spans="1:17" ht="60" x14ac:dyDescent="0.25">
      <c r="A100" s="214"/>
      <c r="B100" s="110" t="s">
        <v>26</v>
      </c>
      <c r="C100" s="109" t="s">
        <v>158</v>
      </c>
      <c r="D100" s="109"/>
      <c r="E100" s="109"/>
      <c r="F100" s="110" t="s">
        <v>29</v>
      </c>
      <c r="G100" s="111" t="s">
        <v>160</v>
      </c>
      <c r="H100" s="159">
        <f>'[2]Расчет территор'!AB267</f>
        <v>1.1206</v>
      </c>
      <c r="I100" s="159">
        <v>0.26785999999999999</v>
      </c>
      <c r="J100" s="160">
        <f>'[2]Расчет территор'!V265</f>
        <v>683405.87</v>
      </c>
      <c r="K100" s="160">
        <f t="shared" si="10"/>
        <v>205133.78215658691</v>
      </c>
      <c r="L100" s="161">
        <f>'[2]Расчет территор'!H265</f>
        <v>19</v>
      </c>
      <c r="M100" s="160">
        <f t="shared" si="11"/>
        <v>3897541.8609751514</v>
      </c>
      <c r="N100" s="162">
        <f>'[2]Приложение № 6'!H100</f>
        <v>1.166282802</v>
      </c>
      <c r="O100" s="160"/>
      <c r="P100" s="160">
        <f t="shared" si="7"/>
        <v>4545636.0425303942</v>
      </c>
      <c r="Q100" s="163"/>
    </row>
    <row r="101" spans="1:17" ht="51.75" x14ac:dyDescent="0.25">
      <c r="A101" s="214"/>
      <c r="B101" s="110" t="s">
        <v>26</v>
      </c>
      <c r="C101" s="109" t="s">
        <v>158</v>
      </c>
      <c r="D101" s="109"/>
      <c r="E101" s="109"/>
      <c r="F101" s="49" t="s">
        <v>39</v>
      </c>
      <c r="G101" s="31" t="s">
        <v>162</v>
      </c>
      <c r="H101" s="159">
        <f>'[2]Приложение № 5'!H91</f>
        <v>0.94359999999999999</v>
      </c>
      <c r="I101" s="159">
        <f>'[2]Приложение № 5'!I91</f>
        <v>1</v>
      </c>
      <c r="J101" s="160">
        <f>'[2]Приложение № 3'!T69</f>
        <v>940407.35</v>
      </c>
      <c r="K101" s="160">
        <f t="shared" si="10"/>
        <v>887368.37546000001</v>
      </c>
      <c r="L101" s="161">
        <f>'[2]Расчет территор'!H268</f>
        <v>1</v>
      </c>
      <c r="M101" s="160">
        <f t="shared" si="11"/>
        <v>887368.37546000001</v>
      </c>
      <c r="N101" s="162">
        <f>'[2]Приложение № 6'!H101</f>
        <v>1.3670074430000001</v>
      </c>
      <c r="O101" s="160"/>
      <c r="P101" s="160">
        <f t="shared" si="7"/>
        <v>1213039.1739366387</v>
      </c>
      <c r="Q101" s="163"/>
    </row>
    <row r="102" spans="1:17" ht="30" x14ac:dyDescent="0.25">
      <c r="A102" s="214"/>
      <c r="B102" s="110" t="s">
        <v>26</v>
      </c>
      <c r="C102" s="110" t="s">
        <v>166</v>
      </c>
      <c r="D102" s="109"/>
      <c r="E102" s="109"/>
      <c r="F102" s="110" t="s">
        <v>51</v>
      </c>
      <c r="G102" s="111" t="s">
        <v>164</v>
      </c>
      <c r="H102" s="159">
        <f>'[2]Расчет территор'!AB273</f>
        <v>1.1415999999999999</v>
      </c>
      <c r="I102" s="159">
        <v>0.12467</v>
      </c>
      <c r="J102" s="160">
        <f>'[2]Расчет территор'!V271</f>
        <v>148401.5</v>
      </c>
      <c r="K102" s="160">
        <f t="shared" si="10"/>
        <v>21120.987049708001</v>
      </c>
      <c r="L102" s="161">
        <f>'[2]Расчет территор'!H271</f>
        <v>38</v>
      </c>
      <c r="M102" s="160">
        <f t="shared" si="11"/>
        <v>802597.50788890407</v>
      </c>
      <c r="N102" s="162">
        <f>'[2]Приложение № 6'!H102</f>
        <v>2.5514891340000001</v>
      </c>
      <c r="O102" s="160"/>
      <c r="P102" s="160">
        <f t="shared" si="7"/>
        <v>2047818.8203540181</v>
      </c>
      <c r="Q102" s="163"/>
    </row>
    <row r="103" spans="1:17" ht="60" x14ac:dyDescent="0.25">
      <c r="A103" s="214"/>
      <c r="B103" s="110" t="s">
        <v>26</v>
      </c>
      <c r="C103" s="110" t="s">
        <v>166</v>
      </c>
      <c r="D103" s="110"/>
      <c r="E103" s="110"/>
      <c r="F103" s="110" t="s">
        <v>29</v>
      </c>
      <c r="G103" s="111" t="s">
        <v>168</v>
      </c>
      <c r="H103" s="159">
        <f>'[2]Расчет территор'!AB276</f>
        <v>1.0573999999999999</v>
      </c>
      <c r="I103" s="159">
        <v>0.19409000000000001</v>
      </c>
      <c r="J103" s="160">
        <f>'[2]Расчет территор'!V274</f>
        <v>728739.6</v>
      </c>
      <c r="K103" s="160">
        <f t="shared" si="10"/>
        <v>149559.78632253359</v>
      </c>
      <c r="L103" s="161">
        <f>'[2]Расчет территор'!H274</f>
        <v>59</v>
      </c>
      <c r="M103" s="160">
        <f t="shared" si="11"/>
        <v>8824027.3930294812</v>
      </c>
      <c r="N103" s="162">
        <f>'[2]Приложение № 6'!H103</f>
        <v>0.74647696100000005</v>
      </c>
      <c r="O103" s="160"/>
      <c r="P103" s="160">
        <f t="shared" si="7"/>
        <v>6586933.1521294005</v>
      </c>
      <c r="Q103" s="163"/>
    </row>
    <row r="104" spans="1:17" x14ac:dyDescent="0.25">
      <c r="A104" s="174" t="s">
        <v>369</v>
      </c>
      <c r="B104" s="110"/>
      <c r="C104" s="110"/>
      <c r="D104" s="110"/>
      <c r="E104" s="110"/>
      <c r="F104" s="110"/>
      <c r="G104" s="111"/>
      <c r="H104" s="159"/>
      <c r="I104" s="159"/>
      <c r="J104" s="160"/>
      <c r="K104" s="160"/>
      <c r="L104" s="161"/>
      <c r="M104" s="160">
        <f>SUM(M94:M103)</f>
        <v>48177577.412495963</v>
      </c>
      <c r="N104" s="162">
        <f>'[2]Приложение № 6'!H104</f>
        <v>1.3536828412999999</v>
      </c>
      <c r="O104" s="160">
        <f>'[2]Расчет территор'!Y277</f>
        <v>2482040.12</v>
      </c>
      <c r="P104" s="160">
        <f t="shared" si="7"/>
        <v>67699199.998698235</v>
      </c>
      <c r="Q104" s="163"/>
    </row>
    <row r="105" spans="1:17" ht="75" x14ac:dyDescent="0.25">
      <c r="A105" s="214" t="s">
        <v>170</v>
      </c>
      <c r="B105" s="109" t="s">
        <v>199</v>
      </c>
      <c r="C105" s="109" t="s">
        <v>298</v>
      </c>
      <c r="D105" s="109" t="s">
        <v>202</v>
      </c>
      <c r="E105" s="109" t="s">
        <v>215</v>
      </c>
      <c r="F105" s="110"/>
      <c r="G105" s="111" t="s">
        <v>213</v>
      </c>
      <c r="H105" s="159">
        <f>'[2]Расчет территор'!AB281</f>
        <v>1.0710999999999999</v>
      </c>
      <c r="I105" s="159">
        <v>1</v>
      </c>
      <c r="J105" s="160">
        <f>'[2]Расчет территор'!V279</f>
        <v>43.980000000000004</v>
      </c>
      <c r="K105" s="160">
        <f t="shared" si="10"/>
        <v>47.106978000000005</v>
      </c>
      <c r="L105" s="165">
        <f>'[2]Расчет территор'!H279</f>
        <v>28512</v>
      </c>
      <c r="M105" s="160">
        <f t="shared" si="11"/>
        <v>1343114.1567360002</v>
      </c>
      <c r="N105" s="162">
        <f>'[2]Приложение № 6'!H105</f>
        <v>1.0548372960000001</v>
      </c>
      <c r="O105" s="160"/>
      <c r="P105" s="160">
        <f t="shared" si="7"/>
        <v>1416766.9053107228</v>
      </c>
      <c r="Q105" s="163"/>
    </row>
    <row r="106" spans="1:17" ht="105" x14ac:dyDescent="0.25">
      <c r="A106" s="214"/>
      <c r="B106" s="109" t="s">
        <v>221</v>
      </c>
      <c r="C106" s="109" t="s">
        <v>223</v>
      </c>
      <c r="D106" s="109" t="s">
        <v>234</v>
      </c>
      <c r="E106" s="109" t="s">
        <v>225</v>
      </c>
      <c r="F106" s="110"/>
      <c r="G106" s="113" t="s">
        <v>232</v>
      </c>
      <c r="H106" s="159">
        <f>'[2]Расчет территор'!AB284</f>
        <v>1.0375000000000001</v>
      </c>
      <c r="I106" s="159">
        <v>1</v>
      </c>
      <c r="J106" s="160">
        <f>'[2]Расчет территор'!V282</f>
        <v>61.63</v>
      </c>
      <c r="K106" s="160">
        <f t="shared" si="10"/>
        <v>63.941125000000007</v>
      </c>
      <c r="L106" s="161">
        <f>'[2]Расчет территор'!H282</f>
        <v>41708</v>
      </c>
      <c r="M106" s="160">
        <f t="shared" si="11"/>
        <v>2666856.4415000002</v>
      </c>
      <c r="N106" s="162">
        <f>'[2]Приложение № 6'!H106</f>
        <v>0.77749885299999999</v>
      </c>
      <c r="O106" s="160"/>
      <c r="P106" s="160">
        <f t="shared" si="7"/>
        <v>2073477.8243819117</v>
      </c>
      <c r="Q106" s="163"/>
    </row>
    <row r="107" spans="1:17" ht="105" x14ac:dyDescent="0.25">
      <c r="A107" s="214"/>
      <c r="B107" s="109" t="s">
        <v>221</v>
      </c>
      <c r="C107" s="109" t="s">
        <v>223</v>
      </c>
      <c r="D107" s="109" t="s">
        <v>234</v>
      </c>
      <c r="E107" s="109" t="s">
        <v>230</v>
      </c>
      <c r="F107" s="110"/>
      <c r="G107" s="111" t="s">
        <v>235</v>
      </c>
      <c r="H107" s="159">
        <f>'[2]Расчет территор'!AB287</f>
        <v>1.0573999999999999</v>
      </c>
      <c r="I107" s="159">
        <v>1</v>
      </c>
      <c r="J107" s="160">
        <f>'[2]Расчет территор'!V285</f>
        <v>61.63</v>
      </c>
      <c r="K107" s="160">
        <f t="shared" si="10"/>
        <v>65.16756199999999</v>
      </c>
      <c r="L107" s="161">
        <f>'[2]Расчет территор'!H285</f>
        <v>74052</v>
      </c>
      <c r="M107" s="160">
        <f t="shared" si="11"/>
        <v>4825788.3012239989</v>
      </c>
      <c r="N107" s="162">
        <f>'[2]Приложение № 6'!H107</f>
        <v>0.946161048</v>
      </c>
      <c r="O107" s="160"/>
      <c r="P107" s="160">
        <f t="shared" si="7"/>
        <v>4565972.9165122388</v>
      </c>
      <c r="Q107" s="163"/>
    </row>
    <row r="108" spans="1:17" ht="30" x14ac:dyDescent="0.25">
      <c r="A108" s="214"/>
      <c r="B108" s="110" t="s">
        <v>26</v>
      </c>
      <c r="C108" s="115" t="s">
        <v>173</v>
      </c>
      <c r="D108" s="109"/>
      <c r="E108" s="109"/>
      <c r="F108" s="110" t="s">
        <v>51</v>
      </c>
      <c r="G108" s="31" t="s">
        <v>171</v>
      </c>
      <c r="H108" s="159">
        <f>'[2]Приложение № 5'!H97</f>
        <v>0.99980000000000002</v>
      </c>
      <c r="I108" s="159">
        <f>'[2]Приложение № 5'!I97</f>
        <v>0.10215</v>
      </c>
      <c r="J108" s="160">
        <f>'[2]Приложение № 3'!T70</f>
        <v>144678.82</v>
      </c>
      <c r="K108" s="160">
        <f t="shared" si="10"/>
        <v>14775.985674707403</v>
      </c>
      <c r="L108" s="161">
        <f>'[2]Расчет территор'!H288</f>
        <v>7</v>
      </c>
      <c r="M108" s="160">
        <f t="shared" si="11"/>
        <v>103431.89972295181</v>
      </c>
      <c r="N108" s="162">
        <f>'[2]Приложение № 6'!H108</f>
        <v>0.76299527099999997</v>
      </c>
      <c r="O108" s="160"/>
      <c r="P108" s="160">
        <f t="shared" si="7"/>
        <v>78918.050359158442</v>
      </c>
      <c r="Q108" s="163"/>
    </row>
    <row r="109" spans="1:17" ht="60" x14ac:dyDescent="0.25">
      <c r="A109" s="214"/>
      <c r="B109" s="110" t="s">
        <v>26</v>
      </c>
      <c r="C109" s="115" t="s">
        <v>173</v>
      </c>
      <c r="D109" s="109"/>
      <c r="E109" s="109"/>
      <c r="F109" s="110" t="s">
        <v>29</v>
      </c>
      <c r="G109" s="111" t="s">
        <v>174</v>
      </c>
      <c r="H109" s="159">
        <f>'[2]Приложение № 5'!H98</f>
        <v>1.004</v>
      </c>
      <c r="I109" s="159">
        <f>'[2]Приложение № 5'!I98</f>
        <v>0.11101</v>
      </c>
      <c r="J109" s="160">
        <f>'[2]Приложение № 3'!T71</f>
        <v>660638.17999999993</v>
      </c>
      <c r="K109" s="160">
        <f t="shared" si="10"/>
        <v>73630.794139247198</v>
      </c>
      <c r="L109" s="161">
        <f>'[2]Расчет территор'!H291</f>
        <v>39</v>
      </c>
      <c r="M109" s="160">
        <f t="shared" si="11"/>
        <v>2871600.9714306407</v>
      </c>
      <c r="N109" s="162">
        <f>'[2]Приложение № 6'!H109</f>
        <v>0.43873446100000002</v>
      </c>
      <c r="O109" s="160"/>
      <c r="P109" s="160">
        <f t="shared" si="7"/>
        <v>1259870.3044076986</v>
      </c>
      <c r="Q109" s="163"/>
    </row>
    <row r="110" spans="1:17" x14ac:dyDescent="0.25">
      <c r="A110" s="174" t="s">
        <v>369</v>
      </c>
      <c r="B110" s="110"/>
      <c r="C110" s="115"/>
      <c r="D110" s="109"/>
      <c r="E110" s="109"/>
      <c r="F110" s="110"/>
      <c r="G110" s="111"/>
      <c r="H110" s="159"/>
      <c r="I110" s="159"/>
      <c r="J110" s="160"/>
      <c r="K110" s="160"/>
      <c r="L110" s="161"/>
      <c r="M110" s="160">
        <f>SUM(M105:M109)</f>
        <v>11810791.770613592</v>
      </c>
      <c r="N110" s="162">
        <f>'[2]Приложение № 6'!H110</f>
        <v>0.79545945600000001</v>
      </c>
      <c r="O110" s="160">
        <f>'[2]Расчет территор'!Y294</f>
        <v>625494</v>
      </c>
      <c r="P110" s="160">
        <f t="shared" si="7"/>
        <v>10020499.996781565</v>
      </c>
      <c r="Q110" s="163"/>
    </row>
    <row r="111" spans="1:17" ht="30" x14ac:dyDescent="0.25">
      <c r="A111" s="214" t="s">
        <v>176</v>
      </c>
      <c r="B111" s="110" t="s">
        <v>26</v>
      </c>
      <c r="C111" s="110" t="s">
        <v>179</v>
      </c>
      <c r="D111" s="109"/>
      <c r="E111" s="109"/>
      <c r="F111" s="110" t="s">
        <v>51</v>
      </c>
      <c r="G111" s="111" t="s">
        <v>177</v>
      </c>
      <c r="H111" s="159">
        <f>'[2]Расчет территор'!AB298</f>
        <v>1.0085999999999999</v>
      </c>
      <c r="I111" s="159">
        <v>0.30007</v>
      </c>
      <c r="J111" s="160">
        <f>'[2]Расчет территор'!V296</f>
        <v>185591.18</v>
      </c>
      <c r="K111" s="160">
        <f t="shared" si="10"/>
        <v>56169.282352890354</v>
      </c>
      <c r="L111" s="161">
        <f>'[2]Расчет территор'!H296</f>
        <v>59</v>
      </c>
      <c r="M111" s="160">
        <f t="shared" si="11"/>
        <v>3313987.6588205309</v>
      </c>
      <c r="N111" s="162">
        <f>'[2]Приложение № 6'!H111</f>
        <v>0.34232454800000001</v>
      </c>
      <c r="O111" s="160"/>
      <c r="P111" s="160">
        <f t="shared" si="7"/>
        <v>1134459.3273833164</v>
      </c>
      <c r="Q111" s="163"/>
    </row>
    <row r="112" spans="1:17" ht="60" x14ac:dyDescent="0.25">
      <c r="A112" s="214"/>
      <c r="B112" s="110" t="s">
        <v>26</v>
      </c>
      <c r="C112" s="110" t="s">
        <v>179</v>
      </c>
      <c r="D112" s="109"/>
      <c r="E112" s="109"/>
      <c r="F112" s="110" t="s">
        <v>29</v>
      </c>
      <c r="G112" s="111" t="s">
        <v>180</v>
      </c>
      <c r="H112" s="159">
        <f>'[2]Расчет территор'!AB301</f>
        <v>1.0002</v>
      </c>
      <c r="I112" s="159">
        <v>0.22619</v>
      </c>
      <c r="J112" s="160">
        <f>'[2]Расчет территор'!V299</f>
        <v>758974.78</v>
      </c>
      <c r="K112" s="160">
        <f t="shared" si="10"/>
        <v>171706.83998929764</v>
      </c>
      <c r="L112" s="161">
        <f>'[2]Расчет территор'!H299</f>
        <v>80</v>
      </c>
      <c r="M112" s="160">
        <f t="shared" si="11"/>
        <v>13736547.199143812</v>
      </c>
      <c r="N112" s="162">
        <f>'[2]Приложение № 6'!H112</f>
        <v>0.19790495299999999</v>
      </c>
      <c r="O112" s="160"/>
      <c r="P112" s="160">
        <f t="shared" si="7"/>
        <v>2718530.7278288375</v>
      </c>
      <c r="Q112" s="163"/>
    </row>
    <row r="113" spans="1:17" ht="60" x14ac:dyDescent="0.25">
      <c r="A113" s="214"/>
      <c r="B113" s="110" t="s">
        <v>26</v>
      </c>
      <c r="C113" s="110" t="s">
        <v>179</v>
      </c>
      <c r="D113" s="109"/>
      <c r="E113" s="109"/>
      <c r="F113" s="110" t="s">
        <v>39</v>
      </c>
      <c r="G113" s="111" t="s">
        <v>182</v>
      </c>
      <c r="H113" s="159">
        <f>'[2]Расчет территор'!AB304</f>
        <v>0.9859</v>
      </c>
      <c r="I113" s="159">
        <v>1</v>
      </c>
      <c r="J113" s="160">
        <f>'[2]Расчет территор'!V302</f>
        <v>913277.62999999989</v>
      </c>
      <c r="K113" s="160">
        <f t="shared" si="10"/>
        <v>900400.41541699984</v>
      </c>
      <c r="L113" s="161">
        <f>'[2]Расчет территор'!H302</f>
        <v>9</v>
      </c>
      <c r="M113" s="160">
        <f t="shared" si="11"/>
        <v>8103603.7387529984</v>
      </c>
      <c r="N113" s="162">
        <f>'[2]Приложение № 6'!H113</f>
        <v>6.9925713E-2</v>
      </c>
      <c r="O113" s="160"/>
      <c r="P113" s="160">
        <f t="shared" si="7"/>
        <v>566650.26930176909</v>
      </c>
      <c r="Q113" s="163"/>
    </row>
    <row r="114" spans="1:17" ht="45" x14ac:dyDescent="0.25">
      <c r="A114" s="214"/>
      <c r="B114" s="110" t="s">
        <v>26</v>
      </c>
      <c r="C114" s="110" t="s">
        <v>179</v>
      </c>
      <c r="D114" s="109"/>
      <c r="E114" s="109"/>
      <c r="F114" s="120" t="s">
        <v>93</v>
      </c>
      <c r="G114" s="111" t="s">
        <v>184</v>
      </c>
      <c r="H114" s="159">
        <f>'[2]Приложение № 5'!H102</f>
        <v>0.95669999999999999</v>
      </c>
      <c r="I114" s="159">
        <f>'[2]Приложение № 5'!I102</f>
        <v>1</v>
      </c>
      <c r="J114" s="160">
        <f>'[2]Расчет территор'!V305</f>
        <v>1418463.7000000002</v>
      </c>
      <c r="K114" s="160">
        <f t="shared" si="10"/>
        <v>1357044.2217900001</v>
      </c>
      <c r="L114" s="161">
        <f>'[2]Расчет территор'!H305</f>
        <v>2</v>
      </c>
      <c r="M114" s="160">
        <f t="shared" si="11"/>
        <v>2714088.4435800002</v>
      </c>
      <c r="N114" s="162">
        <f>'[2]Приложение № 6'!H114</f>
        <v>5.8492853999999997E-2</v>
      </c>
      <c r="O114" s="160"/>
      <c r="P114" s="160">
        <f t="shared" si="7"/>
        <v>158754.77907341218</v>
      </c>
      <c r="Q114" s="163"/>
    </row>
    <row r="115" spans="1:17" ht="30" x14ac:dyDescent="0.25">
      <c r="A115" s="214"/>
      <c r="B115" s="110" t="s">
        <v>26</v>
      </c>
      <c r="C115" s="110" t="s">
        <v>188</v>
      </c>
      <c r="D115" s="110"/>
      <c r="E115" s="110"/>
      <c r="F115" s="110" t="s">
        <v>51</v>
      </c>
      <c r="G115" s="111" t="s">
        <v>186</v>
      </c>
      <c r="H115" s="159">
        <f>'[2]Расчет территор'!AB310</f>
        <v>1.0054000000000001</v>
      </c>
      <c r="I115" s="159">
        <v>0.55461000000000005</v>
      </c>
      <c r="J115" s="160">
        <f>'[2]Расчет территор'!V308</f>
        <v>291656.90999999997</v>
      </c>
      <c r="K115" s="160">
        <f t="shared" si="10"/>
        <v>162629.32038491758</v>
      </c>
      <c r="L115" s="161">
        <f>'[2]Расчет территор'!H308</f>
        <v>51</v>
      </c>
      <c r="M115" s="160">
        <f t="shared" si="11"/>
        <v>8294095.3396307966</v>
      </c>
      <c r="N115" s="162">
        <f>'[2]Приложение № 6'!H115</f>
        <v>0.123087265</v>
      </c>
      <c r="O115" s="160"/>
      <c r="P115" s="160">
        <f t="shared" si="7"/>
        <v>1020897.5110044009</v>
      </c>
      <c r="Q115" s="163"/>
    </row>
    <row r="116" spans="1:17" ht="60" x14ac:dyDescent="0.25">
      <c r="A116" s="214"/>
      <c r="B116" s="110" t="s">
        <v>26</v>
      </c>
      <c r="C116" s="110" t="s">
        <v>188</v>
      </c>
      <c r="D116" s="110"/>
      <c r="E116" s="110"/>
      <c r="F116" s="110" t="s">
        <v>29</v>
      </c>
      <c r="G116" s="111" t="s">
        <v>189</v>
      </c>
      <c r="H116" s="159">
        <f>'[2]Расчет территор'!AB313</f>
        <v>0.99980000000000002</v>
      </c>
      <c r="I116" s="159">
        <v>0.39317999999999997</v>
      </c>
      <c r="J116" s="160">
        <f>'[2]Расчет территор'!V311</f>
        <v>967829.21</v>
      </c>
      <c r="K116" s="160">
        <f t="shared" si="10"/>
        <v>380454.98257004243</v>
      </c>
      <c r="L116" s="161">
        <f>'[2]Расчет территор'!H311</f>
        <v>106</v>
      </c>
      <c r="M116" s="160">
        <f t="shared" si="11"/>
        <v>40328228.152424499</v>
      </c>
      <c r="N116" s="162">
        <f>'[2]Приложение № 6'!H116</f>
        <v>8.1001334199999997E-2</v>
      </c>
      <c r="O116" s="160"/>
      <c r="P116" s="160">
        <f t="shared" si="7"/>
        <v>3266640.2862683851</v>
      </c>
      <c r="Q116" s="163"/>
    </row>
    <row r="117" spans="1:17" ht="60" x14ac:dyDescent="0.25">
      <c r="A117" s="214"/>
      <c r="B117" s="110" t="s">
        <v>26</v>
      </c>
      <c r="C117" s="110" t="s">
        <v>188</v>
      </c>
      <c r="D117" s="110"/>
      <c r="E117" s="110"/>
      <c r="F117" s="110" t="s">
        <v>39</v>
      </c>
      <c r="G117" s="111" t="s">
        <v>191</v>
      </c>
      <c r="H117" s="159">
        <f>'[2]Расчет территор'!AB316</f>
        <v>0.98850000000000005</v>
      </c>
      <c r="I117" s="159">
        <v>1</v>
      </c>
      <c r="J117" s="160">
        <f>'[2]Расчет территор'!V314</f>
        <v>1372531.5199999998</v>
      </c>
      <c r="K117" s="160">
        <f t="shared" si="10"/>
        <v>1356747.4075199999</v>
      </c>
      <c r="L117" s="161">
        <f>'[2]Расчет территор'!H314</f>
        <v>17</v>
      </c>
      <c r="M117" s="160">
        <f t="shared" si="11"/>
        <v>23064705.927839998</v>
      </c>
      <c r="N117" s="162">
        <f>'[2]Приложение № 6'!H117</f>
        <v>5.5064140999999997E-2</v>
      </c>
      <c r="O117" s="160"/>
      <c r="P117" s="160">
        <f t="shared" si="7"/>
        <v>1270038.2193341174</v>
      </c>
      <c r="Q117" s="163"/>
    </row>
    <row r="118" spans="1:17" ht="45" x14ac:dyDescent="0.25">
      <c r="A118" s="214"/>
      <c r="B118" s="110" t="s">
        <v>26</v>
      </c>
      <c r="C118" s="110" t="s">
        <v>188</v>
      </c>
      <c r="D118" s="110"/>
      <c r="E118" s="110"/>
      <c r="F118" s="120" t="s">
        <v>93</v>
      </c>
      <c r="G118" s="111" t="s">
        <v>193</v>
      </c>
      <c r="H118" s="159">
        <f>'[2]Расчет территор'!AB319</f>
        <v>0.96930000000000005</v>
      </c>
      <c r="I118" s="159">
        <v>1</v>
      </c>
      <c r="J118" s="160">
        <f>'[2]Расчет территор'!V317</f>
        <v>1776162.98</v>
      </c>
      <c r="K118" s="160">
        <f t="shared" si="10"/>
        <v>1721634.776514</v>
      </c>
      <c r="L118" s="161">
        <f>'[2]Расчет территор'!H317</f>
        <v>23</v>
      </c>
      <c r="M118" s="160">
        <f t="shared" si="11"/>
        <v>39597599.859821998</v>
      </c>
      <c r="N118" s="162">
        <f>'[2]Приложение № 6'!H118</f>
        <v>3.6668103299999998E-2</v>
      </c>
      <c r="O118" s="160"/>
      <c r="P118" s="160">
        <f t="shared" si="7"/>
        <v>1451968.8820920184</v>
      </c>
      <c r="Q118" s="163"/>
    </row>
    <row r="119" spans="1:17" x14ac:dyDescent="0.25">
      <c r="A119" s="174" t="s">
        <v>369</v>
      </c>
      <c r="B119" s="110"/>
      <c r="C119" s="110"/>
      <c r="D119" s="110"/>
      <c r="E119" s="110"/>
      <c r="F119" s="120"/>
      <c r="G119" s="111"/>
      <c r="H119" s="159"/>
      <c r="I119" s="159"/>
      <c r="J119" s="160"/>
      <c r="K119" s="160"/>
      <c r="L119" s="161"/>
      <c r="M119" s="160">
        <f>SUM(M111:M118)</f>
        <v>139152856.32001463</v>
      </c>
      <c r="N119" s="162">
        <f>'[2]Приложение № 6'!H119</f>
        <v>8.3274898599999994E-2</v>
      </c>
      <c r="O119" s="160">
        <f>'[2]Расчет территор'!Y320</f>
        <v>4360</v>
      </c>
      <c r="P119" s="160">
        <f t="shared" si="7"/>
        <v>11592299.999949586</v>
      </c>
      <c r="Q119" s="163"/>
    </row>
    <row r="120" spans="1:17" ht="75" x14ac:dyDescent="0.25">
      <c r="A120" s="214" t="s">
        <v>195</v>
      </c>
      <c r="B120" s="109" t="s">
        <v>199</v>
      </c>
      <c r="C120" s="109" t="s">
        <v>298</v>
      </c>
      <c r="D120" s="109" t="s">
        <v>202</v>
      </c>
      <c r="E120" s="109" t="s">
        <v>215</v>
      </c>
      <c r="F120" s="110"/>
      <c r="G120" s="111" t="s">
        <v>213</v>
      </c>
      <c r="H120" s="159">
        <f>'[2]Расчет территор'!AB324</f>
        <v>1.0583</v>
      </c>
      <c r="I120" s="159">
        <v>1</v>
      </c>
      <c r="J120" s="160">
        <f>'[2]Расчет территор'!V322</f>
        <v>43.980000000000004</v>
      </c>
      <c r="K120" s="160">
        <f t="shared" si="10"/>
        <v>46.544034000000003</v>
      </c>
      <c r="L120" s="161">
        <f>'[2]Расчет территор'!H322</f>
        <v>255530</v>
      </c>
      <c r="M120" s="160">
        <f t="shared" si="11"/>
        <v>11893397.008020001</v>
      </c>
      <c r="N120" s="162">
        <f>'[2]Приложение № 6'!H120</f>
        <v>1.116042556</v>
      </c>
      <c r="O120" s="160"/>
      <c r="P120" s="160">
        <f t="shared" si="7"/>
        <v>13273537.196353395</v>
      </c>
      <c r="Q120" s="163"/>
    </row>
    <row r="121" spans="1:17" ht="75" x14ac:dyDescent="0.25">
      <c r="A121" s="214"/>
      <c r="B121" s="109" t="s">
        <v>199</v>
      </c>
      <c r="C121" s="109" t="s">
        <v>298</v>
      </c>
      <c r="D121" s="109" t="s">
        <v>202</v>
      </c>
      <c r="E121" s="109" t="s">
        <v>203</v>
      </c>
      <c r="F121" s="110"/>
      <c r="G121" s="111" t="s">
        <v>197</v>
      </c>
      <c r="H121" s="159">
        <f>'[2]Расчет территор'!AB327</f>
        <v>1.0746</v>
      </c>
      <c r="I121" s="159">
        <v>1</v>
      </c>
      <c r="J121" s="160">
        <f>'[2]Расчет территор'!V325</f>
        <v>42.16</v>
      </c>
      <c r="K121" s="160">
        <f t="shared" si="10"/>
        <v>45.305135999999997</v>
      </c>
      <c r="L121" s="161">
        <f>'[2]Расчет территор'!H325</f>
        <v>86076</v>
      </c>
      <c r="M121" s="160">
        <f t="shared" si="11"/>
        <v>3899684.8863359997</v>
      </c>
      <c r="N121" s="162">
        <f>'[2]Приложение № 6'!H121</f>
        <v>1.1338328849999999</v>
      </c>
      <c r="O121" s="160"/>
      <c r="P121" s="160">
        <f t="shared" si="7"/>
        <v>4421590.9652652433</v>
      </c>
      <c r="Q121" s="163"/>
    </row>
    <row r="122" spans="1:17" ht="75" x14ac:dyDescent="0.25">
      <c r="A122" s="214"/>
      <c r="B122" s="109" t="s">
        <v>199</v>
      </c>
      <c r="C122" s="109" t="s">
        <v>298</v>
      </c>
      <c r="D122" s="109" t="s">
        <v>202</v>
      </c>
      <c r="E122" s="109" t="s">
        <v>211</v>
      </c>
      <c r="F122" s="110"/>
      <c r="G122" s="111" t="s">
        <v>209</v>
      </c>
      <c r="H122" s="159">
        <f>'[2]Расчет территор'!AB330</f>
        <v>1.0645</v>
      </c>
      <c r="I122" s="159">
        <v>1</v>
      </c>
      <c r="J122" s="160">
        <f>'[2]Расчет территор'!V328</f>
        <v>45.739999999999995</v>
      </c>
      <c r="K122" s="160">
        <f t="shared" si="10"/>
        <v>48.690229999999993</v>
      </c>
      <c r="L122" s="161">
        <f>'[2]Расчет территор'!H328</f>
        <v>70678</v>
      </c>
      <c r="M122" s="160">
        <f t="shared" si="11"/>
        <v>3441328.0759399994</v>
      </c>
      <c r="N122" s="162">
        <f>'[2]Приложение № 6'!H122</f>
        <v>1.203353232</v>
      </c>
      <c r="O122" s="160"/>
      <c r="P122" s="160">
        <f t="shared" si="7"/>
        <v>4141133.2625547396</v>
      </c>
      <c r="Q122" s="163"/>
    </row>
    <row r="123" spans="1:17" ht="45" x14ac:dyDescent="0.25">
      <c r="A123" s="214"/>
      <c r="B123" s="109" t="s">
        <v>259</v>
      </c>
      <c r="C123" s="109" t="s">
        <v>302</v>
      </c>
      <c r="D123" s="109"/>
      <c r="E123" s="109"/>
      <c r="F123" s="109" t="s">
        <v>302</v>
      </c>
      <c r="G123" s="121" t="s">
        <v>257</v>
      </c>
      <c r="H123" s="159">
        <v>1</v>
      </c>
      <c r="I123" s="159">
        <v>1</v>
      </c>
      <c r="J123" s="159"/>
      <c r="K123" s="160">
        <f>'[2]Расчет территор'!V331</f>
        <v>96776.83</v>
      </c>
      <c r="L123" s="166">
        <f>'[2]Расчет территор'!I331</f>
        <v>96</v>
      </c>
      <c r="M123" s="160">
        <f t="shared" si="11"/>
        <v>9290575.6799999997</v>
      </c>
      <c r="N123" s="162">
        <f>'[2]Приложение № 6'!H123</f>
        <v>0.799964326</v>
      </c>
      <c r="O123" s="160"/>
      <c r="P123" s="160">
        <f t="shared" si="7"/>
        <v>7432129.1120031914</v>
      </c>
      <c r="Q123" s="163"/>
    </row>
    <row r="124" spans="1:17" ht="30" x14ac:dyDescent="0.25">
      <c r="A124" s="214"/>
      <c r="B124" s="110" t="s">
        <v>274</v>
      </c>
      <c r="C124" s="110"/>
      <c r="D124" s="110"/>
      <c r="E124" s="110"/>
      <c r="F124" s="110"/>
      <c r="G124" s="115" t="s">
        <v>272</v>
      </c>
      <c r="H124" s="159">
        <v>1</v>
      </c>
      <c r="I124" s="159">
        <v>1</v>
      </c>
      <c r="J124" s="159"/>
      <c r="K124" s="160">
        <f>'[2]Расчет территор'!V334</f>
        <v>4176.55</v>
      </c>
      <c r="L124" s="167" t="str">
        <f>'[2]Расчет территор'!I334</f>
        <v>4 324,00</v>
      </c>
      <c r="M124" s="160">
        <f t="shared" si="11"/>
        <v>18059402.199999999</v>
      </c>
      <c r="N124" s="162">
        <f>'[2]Приложение № 6'!H124</f>
        <v>0.80584757470000001</v>
      </c>
      <c r="O124" s="160"/>
      <c r="P124" s="160">
        <f>M124*N124+O124</f>
        <v>14553125.463401845</v>
      </c>
      <c r="Q124" s="163"/>
    </row>
    <row r="125" spans="1:17" x14ac:dyDescent="0.25">
      <c r="A125" s="174" t="s">
        <v>369</v>
      </c>
      <c r="B125" s="159"/>
      <c r="C125" s="159"/>
      <c r="D125" s="159"/>
      <c r="E125" s="159"/>
      <c r="F125" s="159"/>
      <c r="G125" s="113"/>
      <c r="H125" s="159"/>
      <c r="I125" s="159"/>
      <c r="J125" s="159"/>
      <c r="K125" s="159"/>
      <c r="L125" s="159"/>
      <c r="M125" s="160">
        <f>SUM(M120:M124)</f>
        <v>46584387.850295998</v>
      </c>
      <c r="N125" s="162">
        <f>'[2]Приложение № 6'!H125</f>
        <v>0.94069103450000002</v>
      </c>
      <c r="O125" s="160">
        <f>'[2]Расчет территор'!Y337</f>
        <v>1050484</v>
      </c>
      <c r="P125" s="160">
        <f t="shared" ref="P125:P135" si="12">M125*N125+O125</f>
        <v>44871999.998444177</v>
      </c>
      <c r="Q125" s="163"/>
    </row>
    <row r="126" spans="1:17" s="125" customFormat="1" ht="45" x14ac:dyDescent="0.25">
      <c r="A126" s="225" t="s">
        <v>304</v>
      </c>
      <c r="B126" s="136" t="s">
        <v>259</v>
      </c>
      <c r="C126" s="136" t="s">
        <v>302</v>
      </c>
      <c r="D126" s="137"/>
      <c r="E126" s="137"/>
      <c r="F126" s="136" t="s">
        <v>302</v>
      </c>
      <c r="G126" s="138" t="s">
        <v>257</v>
      </c>
      <c r="H126" s="159">
        <v>1</v>
      </c>
      <c r="I126" s="159">
        <v>1</v>
      </c>
      <c r="J126" s="135"/>
      <c r="K126" s="237">
        <v>70345.42</v>
      </c>
      <c r="L126" s="238">
        <v>96</v>
      </c>
      <c r="M126" s="237">
        <f>K126*L126</f>
        <v>6753160.3200000003</v>
      </c>
      <c r="N126" s="132">
        <f>'[2]расчет коэф выравнивания'!P121</f>
        <v>0.88750625999999999</v>
      </c>
      <c r="O126" s="135"/>
      <c r="P126" s="160">
        <f t="shared" si="12"/>
        <v>5993472.0587836038</v>
      </c>
      <c r="Q126" s="163"/>
    </row>
    <row r="127" spans="1:17" s="125" customFormat="1" x14ac:dyDescent="0.25">
      <c r="A127" s="225"/>
      <c r="B127" s="24" t="s">
        <v>282</v>
      </c>
      <c r="C127" s="137"/>
      <c r="D127" s="137"/>
      <c r="E127" s="137"/>
      <c r="F127" s="137"/>
      <c r="G127" s="24" t="s">
        <v>280</v>
      </c>
      <c r="H127" s="159">
        <v>1</v>
      </c>
      <c r="I127" s="159">
        <v>1</v>
      </c>
      <c r="J127" s="135"/>
      <c r="K127" s="237">
        <v>21437537.16</v>
      </c>
      <c r="L127" s="237" t="s">
        <v>305</v>
      </c>
      <c r="M127" s="237">
        <f>K127</f>
        <v>21437537.16</v>
      </c>
      <c r="N127" s="132">
        <f>'[2]расчет коэф выравнивания'!P122</f>
        <v>0.90556459600000005</v>
      </c>
      <c r="O127" s="135"/>
      <c r="P127" s="160">
        <f t="shared" si="12"/>
        <v>19413074.677530389</v>
      </c>
      <c r="Q127" s="163"/>
    </row>
    <row r="128" spans="1:17" s="125" customFormat="1" x14ac:dyDescent="0.25">
      <c r="A128" s="176" t="s">
        <v>369</v>
      </c>
      <c r="B128" s="24"/>
      <c r="C128" s="137"/>
      <c r="D128" s="137"/>
      <c r="E128" s="137"/>
      <c r="F128" s="137"/>
      <c r="G128" s="24"/>
      <c r="H128" s="132"/>
      <c r="I128" s="135"/>
      <c r="J128" s="135"/>
      <c r="K128" s="237"/>
      <c r="L128" s="237"/>
      <c r="M128" s="237">
        <f>SUM(M126:M127)</f>
        <v>28190697.48</v>
      </c>
      <c r="N128" s="132">
        <f>'[2]расчет коэф выравнивания'!P123</f>
        <v>0.90123867130000002</v>
      </c>
      <c r="O128" s="237">
        <v>2345083.2599999998</v>
      </c>
      <c r="P128" s="160">
        <f t="shared" si="12"/>
        <v>27751629.999895461</v>
      </c>
      <c r="Q128" s="163"/>
    </row>
    <row r="129" spans="1:17" s="125" customFormat="1" x14ac:dyDescent="0.25">
      <c r="A129" s="225" t="s">
        <v>306</v>
      </c>
      <c r="B129" s="24" t="s">
        <v>282</v>
      </c>
      <c r="C129" s="137"/>
      <c r="D129" s="137"/>
      <c r="E129" s="137"/>
      <c r="F129" s="137"/>
      <c r="G129" s="24" t="s">
        <v>280</v>
      </c>
      <c r="H129" s="159">
        <v>1</v>
      </c>
      <c r="I129" s="159">
        <v>1</v>
      </c>
      <c r="J129" s="135"/>
      <c r="K129" s="237">
        <v>17438194.129999999</v>
      </c>
      <c r="L129" s="237" t="s">
        <v>305</v>
      </c>
      <c r="M129" s="237">
        <f>K129</f>
        <v>17438194.129999999</v>
      </c>
      <c r="N129" s="132">
        <f>'[2]расчет коэф выравнивания'!P124</f>
        <v>0.78961743439999998</v>
      </c>
      <c r="O129" s="237"/>
      <c r="P129" s="160">
        <f t="shared" si="12"/>
        <v>13769502.109499739</v>
      </c>
      <c r="Q129" s="163"/>
    </row>
    <row r="130" spans="1:17" s="125" customFormat="1" ht="45" x14ac:dyDescent="0.25">
      <c r="A130" s="225"/>
      <c r="B130" s="24" t="s">
        <v>288</v>
      </c>
      <c r="C130" s="137"/>
      <c r="D130" s="137"/>
      <c r="E130" s="137"/>
      <c r="F130" s="136"/>
      <c r="G130" s="24" t="s">
        <v>286</v>
      </c>
      <c r="H130" s="159">
        <v>1</v>
      </c>
      <c r="I130" s="159">
        <v>1</v>
      </c>
      <c r="J130" s="135"/>
      <c r="K130" s="237">
        <v>70877.14</v>
      </c>
      <c r="L130" s="238">
        <v>84</v>
      </c>
      <c r="M130" s="237">
        <f>K130*L130</f>
        <v>5953679.7599999998</v>
      </c>
      <c r="N130" s="132">
        <f>'[2]расчет коэф выравнивания'!P125</f>
        <v>0.74120827249999999</v>
      </c>
      <c r="O130" s="237"/>
      <c r="P130" s="160">
        <f t="shared" si="12"/>
        <v>4412916.6899278145</v>
      </c>
      <c r="Q130" s="163"/>
    </row>
    <row r="131" spans="1:17" s="125" customFormat="1" x14ac:dyDescent="0.25">
      <c r="A131" s="176" t="s">
        <v>369</v>
      </c>
      <c r="B131" s="24"/>
      <c r="C131" s="137"/>
      <c r="D131" s="137"/>
      <c r="E131" s="137"/>
      <c r="F131" s="136"/>
      <c r="G131" s="24"/>
      <c r="H131" s="132"/>
      <c r="I131" s="135"/>
      <c r="J131" s="135"/>
      <c r="K131" s="237"/>
      <c r="L131" s="237"/>
      <c r="M131" s="237">
        <f>SUM(M129:M130)</f>
        <v>23391873.890000001</v>
      </c>
      <c r="N131" s="132">
        <f>'[2]расчет коэф выравнивания'!P126</f>
        <v>0.7772963759</v>
      </c>
      <c r="O131" s="237">
        <v>1671581.2</v>
      </c>
      <c r="P131" s="160">
        <f t="shared" si="12"/>
        <v>19854000.000206836</v>
      </c>
      <c r="Q131" s="163"/>
    </row>
    <row r="132" spans="1:17" s="125" customFormat="1" x14ac:dyDescent="0.25">
      <c r="A132" s="225" t="s">
        <v>307</v>
      </c>
      <c r="B132" s="24" t="s">
        <v>282</v>
      </c>
      <c r="C132" s="137"/>
      <c r="D132" s="137"/>
      <c r="E132" s="137"/>
      <c r="F132" s="137"/>
      <c r="G132" s="24" t="s">
        <v>280</v>
      </c>
      <c r="H132" s="159">
        <v>1</v>
      </c>
      <c r="I132" s="159">
        <v>1</v>
      </c>
      <c r="J132" s="135"/>
      <c r="K132" s="237">
        <v>30262178.449999999</v>
      </c>
      <c r="L132" s="237" t="s">
        <v>305</v>
      </c>
      <c r="M132" s="237">
        <f>K132</f>
        <v>30262178.449999999</v>
      </c>
      <c r="N132" s="132">
        <f>'[2]расчет коэф выравнивания'!P127</f>
        <v>0.79465169960000004</v>
      </c>
      <c r="O132" s="237"/>
      <c r="P132" s="160">
        <f t="shared" si="12"/>
        <v>24047891.538890995</v>
      </c>
      <c r="Q132" s="163"/>
    </row>
    <row r="133" spans="1:17" s="125" customFormat="1" ht="45" x14ac:dyDescent="0.25">
      <c r="A133" s="225"/>
      <c r="B133" s="24" t="s">
        <v>288</v>
      </c>
      <c r="C133" s="137"/>
      <c r="D133" s="137"/>
      <c r="E133" s="137"/>
      <c r="F133" s="136"/>
      <c r="G133" s="24" t="s">
        <v>286</v>
      </c>
      <c r="H133" s="159">
        <v>1</v>
      </c>
      <c r="I133" s="159">
        <v>1</v>
      </c>
      <c r="J133" s="135"/>
      <c r="K133" s="237">
        <v>87501.29</v>
      </c>
      <c r="L133" s="238">
        <v>84</v>
      </c>
      <c r="M133" s="237">
        <f>K133*L133</f>
        <v>7350108.3599999994</v>
      </c>
      <c r="N133" s="132">
        <f>'[2]расчет коэф выравнивания'!P128</f>
        <v>0.72971591540000003</v>
      </c>
      <c r="O133" s="237"/>
      <c r="P133" s="160">
        <f t="shared" si="12"/>
        <v>5363491.0502065923</v>
      </c>
      <c r="Q133" s="163"/>
    </row>
    <row r="134" spans="1:17" s="125" customFormat="1" x14ac:dyDescent="0.25">
      <c r="A134" s="176" t="s">
        <v>369</v>
      </c>
      <c r="B134" s="24"/>
      <c r="C134" s="137"/>
      <c r="D134" s="137"/>
      <c r="E134" s="137"/>
      <c r="F134" s="136"/>
      <c r="G134" s="24"/>
      <c r="H134" s="132"/>
      <c r="I134" s="135"/>
      <c r="J134" s="135"/>
      <c r="K134" s="237"/>
      <c r="L134" s="237"/>
      <c r="M134" s="237">
        <f>SUM(M132:M133)</f>
        <v>37612286.810000002</v>
      </c>
      <c r="N134" s="132">
        <f>'[2]расчет коэф выравнивания'!P129</f>
        <v>0.78196209500000002</v>
      </c>
      <c r="O134" s="237">
        <v>2179817.41</v>
      </c>
      <c r="P134" s="160">
        <f t="shared" si="12"/>
        <v>31591200.001688469</v>
      </c>
      <c r="Q134" s="163"/>
    </row>
    <row r="135" spans="1:17" s="125" customFormat="1" ht="30" x14ac:dyDescent="0.25">
      <c r="A135" s="176" t="s">
        <v>308</v>
      </c>
      <c r="B135" s="24" t="s">
        <v>282</v>
      </c>
      <c r="C135" s="137"/>
      <c r="D135" s="137"/>
      <c r="E135" s="137"/>
      <c r="F135" s="137"/>
      <c r="G135" s="24" t="s">
        <v>280</v>
      </c>
      <c r="H135" s="159">
        <v>1</v>
      </c>
      <c r="I135" s="159">
        <v>1</v>
      </c>
      <c r="J135" s="135"/>
      <c r="K135" s="237">
        <v>16697409.74</v>
      </c>
      <c r="L135" s="237" t="s">
        <v>305</v>
      </c>
      <c r="M135" s="237">
        <f>K135</f>
        <v>16697409.74</v>
      </c>
      <c r="N135" s="132">
        <f>'[2]расчет коэф выравнивания'!P130</f>
        <v>0.81946773679999996</v>
      </c>
      <c r="O135" s="237">
        <v>1423911.43</v>
      </c>
      <c r="P135" s="160">
        <f t="shared" si="12"/>
        <v>15106900.000060076</v>
      </c>
      <c r="Q135" s="163"/>
    </row>
    <row r="136" spans="1:17" x14ac:dyDescent="0.25">
      <c r="A136" s="102"/>
      <c r="G136" s="102"/>
      <c r="P136" s="102"/>
    </row>
    <row r="137" spans="1:17" x14ac:dyDescent="0.25">
      <c r="A137" s="102"/>
      <c r="G137" s="102"/>
      <c r="P137" s="102"/>
    </row>
    <row r="138" spans="1:17" x14ac:dyDescent="0.25">
      <c r="A138" s="102"/>
      <c r="G138" s="102"/>
      <c r="P138" s="102"/>
    </row>
    <row r="139" spans="1:17" x14ac:dyDescent="0.25">
      <c r="A139" s="102"/>
      <c r="G139" s="102"/>
      <c r="P139" s="102"/>
    </row>
    <row r="140" spans="1:17" x14ac:dyDescent="0.25">
      <c r="A140" s="102"/>
      <c r="G140" s="102"/>
      <c r="P140" s="102"/>
    </row>
    <row r="141" spans="1:17" x14ac:dyDescent="0.25">
      <c r="A141" s="102"/>
      <c r="G141" s="102"/>
      <c r="P141" s="102"/>
    </row>
    <row r="142" spans="1:17" x14ac:dyDescent="0.25">
      <c r="A142" s="102"/>
      <c r="G142" s="102"/>
      <c r="P142" s="102"/>
    </row>
    <row r="143" spans="1:17" x14ac:dyDescent="0.25">
      <c r="A143" s="102"/>
      <c r="G143" s="102"/>
      <c r="P143" s="102"/>
    </row>
    <row r="144" spans="1:17" x14ac:dyDescent="0.25">
      <c r="A144" s="102"/>
      <c r="G144" s="102"/>
      <c r="P144" s="102"/>
    </row>
    <row r="145" spans="1:16" x14ac:dyDescent="0.25">
      <c r="A145" s="102"/>
      <c r="G145" s="102"/>
      <c r="P145" s="102"/>
    </row>
    <row r="146" spans="1:16" x14ac:dyDescent="0.25">
      <c r="A146" s="102"/>
      <c r="G146" s="102"/>
      <c r="P146" s="102"/>
    </row>
    <row r="147" spans="1:16" x14ac:dyDescent="0.25">
      <c r="A147" s="102"/>
      <c r="G147" s="102"/>
      <c r="P147" s="102"/>
    </row>
    <row r="148" spans="1:16" x14ac:dyDescent="0.25">
      <c r="A148" s="102"/>
      <c r="G148" s="102"/>
      <c r="P148" s="102"/>
    </row>
    <row r="149" spans="1:16" x14ac:dyDescent="0.25">
      <c r="A149" s="102"/>
      <c r="G149" s="102"/>
      <c r="P149" s="102"/>
    </row>
    <row r="150" spans="1:16" x14ac:dyDescent="0.25">
      <c r="A150" s="102"/>
      <c r="G150" s="102"/>
      <c r="P150" s="102"/>
    </row>
    <row r="151" spans="1:16" x14ac:dyDescent="0.25">
      <c r="A151" s="102"/>
      <c r="G151" s="102"/>
      <c r="P151" s="102"/>
    </row>
    <row r="152" spans="1:16" x14ac:dyDescent="0.25">
      <c r="A152" s="102"/>
      <c r="G152" s="102"/>
      <c r="P152" s="102"/>
    </row>
    <row r="153" spans="1:16" x14ac:dyDescent="0.25">
      <c r="A153" s="102"/>
      <c r="G153" s="102"/>
      <c r="P153" s="102"/>
    </row>
  </sheetData>
  <mergeCells count="34">
    <mergeCell ref="A126:A127"/>
    <mergeCell ref="A129:A130"/>
    <mergeCell ref="A132:A133"/>
    <mergeCell ref="A82:A92"/>
    <mergeCell ref="A94:A103"/>
    <mergeCell ref="A105:A109"/>
    <mergeCell ref="A111:A118"/>
    <mergeCell ref="A120:A124"/>
    <mergeCell ref="A43:A46"/>
    <mergeCell ref="A48:A56"/>
    <mergeCell ref="A58:A65"/>
    <mergeCell ref="A67:A73"/>
    <mergeCell ref="A75:A80"/>
    <mergeCell ref="P8:P9"/>
    <mergeCell ref="A11:A17"/>
    <mergeCell ref="A19:A24"/>
    <mergeCell ref="A26:A33"/>
    <mergeCell ref="A35:A41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G1:P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 (01.01.2019)</vt:lpstr>
      <vt:lpstr>2 (14.02.2019)</vt:lpstr>
      <vt:lpstr>3</vt:lpstr>
      <vt:lpstr>4</vt:lpstr>
      <vt:lpstr>5</vt:lpstr>
      <vt:lpstr>6</vt:lpstr>
      <vt:lpstr>7</vt:lpstr>
      <vt:lpstr>8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2019-03-14T06:24:10Z</cp:lastPrinted>
  <dcterms:created xsi:type="dcterms:W3CDTF">2019-02-20T12:13:17Z</dcterms:created>
  <dcterms:modified xsi:type="dcterms:W3CDTF">2019-03-14T06:25:33Z</dcterms:modified>
</cp:coreProperties>
</file>